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codeName="EstaPastaDeTrabalho"/>
  <mc:AlternateContent xmlns:mc="http://schemas.openxmlformats.org/markup-compatibility/2006">
    <mc:Choice Requires="x15">
      <x15ac:absPath xmlns:x15ac="http://schemas.microsoft.com/office/spreadsheetml/2010/11/ac" url="Z:\01_PROJETOS\08_UO_Criciúma\PE 171_2023 - Reforma Cobertura Sesc Escola\DOCS LICITAÇÃO\"/>
    </mc:Choice>
  </mc:AlternateContent>
  <bookViews>
    <workbookView xWindow="0" yWindow="0" windowWidth="28800" windowHeight="12180"/>
  </bookViews>
  <sheets>
    <sheet name="CUSTO (COM VALORES)" sheetId="8" r:id="rId1"/>
    <sheet name="Cronograma FF (COM VALORES)" sheetId="9" r:id="rId2"/>
    <sheet name="COMPOSIÇÃO" sheetId="3" r:id="rId3"/>
  </sheets>
  <definedNames>
    <definedName name="_xlnm._FilterDatabase" localSheetId="0" hidden="1">'CUSTO (COM VALORES)'!$A$3:$K$157</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170" i="8" l="1"/>
  <c r="G79" i="3" l="1"/>
  <c r="G80" i="3"/>
  <c r="G81" i="3"/>
  <c r="G82" i="3"/>
  <c r="G83" i="3"/>
  <c r="G84" i="3"/>
  <c r="G85" i="3"/>
  <c r="G86" i="3"/>
  <c r="G87" i="3"/>
  <c r="G88" i="3"/>
  <c r="G78" i="3"/>
  <c r="K6" i="8"/>
  <c r="I6" i="8"/>
  <c r="G6" i="8"/>
  <c r="G49" i="8"/>
  <c r="G50" i="8"/>
  <c r="J52" i="8"/>
  <c r="J53" i="8"/>
  <c r="I53" i="8"/>
  <c r="G53" i="8"/>
  <c r="J54" i="8"/>
  <c r="I54" i="8"/>
  <c r="G54" i="8"/>
  <c r="I52" i="8"/>
  <c r="G52" i="8"/>
  <c r="J50" i="8"/>
  <c r="I50" i="8"/>
  <c r="I48" i="8" s="1"/>
  <c r="G48" i="8"/>
  <c r="J49" i="8"/>
  <c r="I49" i="8"/>
  <c r="G89" i="3" l="1"/>
  <c r="G51" i="8"/>
  <c r="K52" i="8"/>
  <c r="I51" i="8"/>
  <c r="I47" i="8" s="1"/>
  <c r="G47" i="8"/>
  <c r="K53" i="8"/>
  <c r="K54" i="8"/>
  <c r="K50" i="8"/>
  <c r="K49" i="8"/>
  <c r="K48" i="8" s="1"/>
  <c r="K51" i="8" l="1"/>
  <c r="K47" i="8" s="1"/>
  <c r="G9" i="8" l="1"/>
  <c r="G10" i="8"/>
  <c r="G11" i="8"/>
  <c r="G14" i="8"/>
  <c r="G15" i="8"/>
  <c r="G16" i="8"/>
  <c r="G18" i="8"/>
  <c r="G19" i="8"/>
  <c r="G21" i="8"/>
  <c r="G20" i="8" s="1"/>
  <c r="G23" i="8"/>
  <c r="G24" i="8"/>
  <c r="G26" i="8"/>
  <c r="G27" i="8"/>
  <c r="G28" i="8"/>
  <c r="G30" i="8"/>
  <c r="G29" i="8" s="1"/>
  <c r="G33" i="8"/>
  <c r="G34" i="8"/>
  <c r="G35" i="8"/>
  <c r="G36" i="8"/>
  <c r="G37" i="8"/>
  <c r="G38" i="8"/>
  <c r="G40" i="8"/>
  <c r="G41" i="8"/>
  <c r="G43" i="8"/>
  <c r="G44" i="8"/>
  <c r="G45" i="8"/>
  <c r="G46" i="8"/>
  <c r="G58" i="8"/>
  <c r="G59" i="8"/>
  <c r="G61" i="8"/>
  <c r="G62" i="8"/>
  <c r="G65" i="8"/>
  <c r="G66" i="8"/>
  <c r="G68" i="8"/>
  <c r="G69" i="8"/>
  <c r="G72" i="8"/>
  <c r="G73" i="8"/>
  <c r="G74" i="8"/>
  <c r="G77" i="8"/>
  <c r="G78" i="8"/>
  <c r="G79" i="8"/>
  <c r="G80" i="8"/>
  <c r="G84" i="8"/>
  <c r="G85" i="8"/>
  <c r="G86" i="8"/>
  <c r="G87" i="8"/>
  <c r="G90" i="8"/>
  <c r="G91" i="8"/>
  <c r="G92" i="8"/>
  <c r="G93" i="8"/>
  <c r="G96" i="8"/>
  <c r="G97" i="8"/>
  <c r="G98" i="8"/>
  <c r="G99" i="8"/>
  <c r="G101" i="8"/>
  <c r="G102" i="8"/>
  <c r="G105" i="8"/>
  <c r="G106" i="8"/>
  <c r="G107" i="8"/>
  <c r="G110" i="8"/>
  <c r="G111" i="8"/>
  <c r="G112" i="8"/>
  <c r="G113" i="8"/>
  <c r="G116" i="8"/>
  <c r="G117" i="8"/>
  <c r="G118" i="8"/>
  <c r="G119" i="8"/>
  <c r="G121" i="8"/>
  <c r="G122" i="8"/>
  <c r="G125" i="8"/>
  <c r="G126" i="8"/>
  <c r="G127" i="8"/>
  <c r="G130" i="8"/>
  <c r="G131" i="8"/>
  <c r="G132" i="8"/>
  <c r="G135" i="8"/>
  <c r="G136" i="8"/>
  <c r="G137" i="8"/>
  <c r="G138" i="8"/>
  <c r="G139" i="8"/>
  <c r="G142" i="8"/>
  <c r="G143" i="8"/>
  <c r="G146" i="8"/>
  <c r="G147" i="8"/>
  <c r="G148" i="8"/>
  <c r="G149" i="8"/>
  <c r="G152" i="8"/>
  <c r="G153" i="8"/>
  <c r="G157" i="8"/>
  <c r="G156" i="8" s="1"/>
  <c r="G155" i="8" s="1"/>
  <c r="G154" i="8" s="1"/>
  <c r="G14" i="3"/>
  <c r="G13" i="3"/>
  <c r="J30" i="8"/>
  <c r="I30" i="8"/>
  <c r="B19" i="9"/>
  <c r="B18" i="9"/>
  <c r="B17" i="9"/>
  <c r="G9" i="3"/>
  <c r="G8" i="3"/>
  <c r="G7" i="3"/>
  <c r="G6" i="3"/>
  <c r="G5" i="3"/>
  <c r="G4" i="3"/>
  <c r="G3" i="3"/>
  <c r="G20" i="3"/>
  <c r="G19" i="3"/>
  <c r="G26" i="3"/>
  <c r="G25" i="3"/>
  <c r="G32" i="3"/>
  <c r="G33" i="3"/>
  <c r="G34" i="3"/>
  <c r="G35" i="3"/>
  <c r="G36" i="3"/>
  <c r="G31" i="3"/>
  <c r="G73" i="3"/>
  <c r="G72" i="3"/>
  <c r="G71" i="3"/>
  <c r="G42" i="3"/>
  <c r="G41" i="3"/>
  <c r="G49" i="3"/>
  <c r="G48" i="3"/>
  <c r="G47" i="3"/>
  <c r="G54" i="3"/>
  <c r="G60" i="3"/>
  <c r="G59" i="3"/>
  <c r="I78" i="8"/>
  <c r="I79" i="8"/>
  <c r="I80" i="8"/>
  <c r="I77" i="8"/>
  <c r="I73" i="8"/>
  <c r="I74" i="8"/>
  <c r="I72" i="8"/>
  <c r="J153" i="8"/>
  <c r="I153" i="8"/>
  <c r="J152" i="8"/>
  <c r="I152" i="8"/>
  <c r="J149" i="8"/>
  <c r="I149" i="8"/>
  <c r="J148" i="8"/>
  <c r="I148" i="8"/>
  <c r="J147" i="8"/>
  <c r="I147" i="8"/>
  <c r="J146" i="8"/>
  <c r="I146" i="8"/>
  <c r="J143" i="8"/>
  <c r="I143" i="8"/>
  <c r="J142" i="8"/>
  <c r="I142" i="8"/>
  <c r="J138" i="8"/>
  <c r="I138" i="8"/>
  <c r="J137" i="8"/>
  <c r="I137" i="8"/>
  <c r="J139" i="8"/>
  <c r="I139" i="8"/>
  <c r="J136" i="8"/>
  <c r="I136" i="8"/>
  <c r="J135" i="8"/>
  <c r="I135" i="8"/>
  <c r="J132" i="8"/>
  <c r="I132" i="8"/>
  <c r="J131" i="8"/>
  <c r="I131" i="8"/>
  <c r="J130" i="8"/>
  <c r="I130" i="8"/>
  <c r="J127" i="8"/>
  <c r="I127" i="8"/>
  <c r="J126" i="8"/>
  <c r="I126" i="8"/>
  <c r="J125" i="8"/>
  <c r="I125" i="8"/>
  <c r="J122" i="8"/>
  <c r="I122" i="8"/>
  <c r="J121" i="8"/>
  <c r="I121" i="8"/>
  <c r="J119" i="8"/>
  <c r="I119" i="8"/>
  <c r="J118" i="8"/>
  <c r="I118" i="8"/>
  <c r="J117" i="8"/>
  <c r="I117" i="8"/>
  <c r="J116" i="8"/>
  <c r="I116" i="8"/>
  <c r="J113" i="8"/>
  <c r="I113" i="8"/>
  <c r="J112" i="8"/>
  <c r="I112" i="8"/>
  <c r="J111" i="8"/>
  <c r="I111" i="8"/>
  <c r="J110" i="8"/>
  <c r="I110" i="8"/>
  <c r="J107" i="8"/>
  <c r="I107" i="8"/>
  <c r="J106" i="8"/>
  <c r="I106" i="8"/>
  <c r="J105" i="8"/>
  <c r="I105" i="8"/>
  <c r="J102" i="8"/>
  <c r="I102" i="8"/>
  <c r="J101" i="8"/>
  <c r="I101" i="8"/>
  <c r="J99" i="8"/>
  <c r="I99" i="8"/>
  <c r="J98" i="8"/>
  <c r="I98" i="8"/>
  <c r="J97" i="8"/>
  <c r="I97" i="8"/>
  <c r="J96" i="8"/>
  <c r="I96" i="8"/>
  <c r="J93" i="8"/>
  <c r="I93" i="8"/>
  <c r="J92" i="8"/>
  <c r="I92" i="8"/>
  <c r="J91" i="8"/>
  <c r="I91" i="8"/>
  <c r="J90" i="8"/>
  <c r="I90" i="8"/>
  <c r="J87" i="8"/>
  <c r="I87" i="8"/>
  <c r="J86" i="8"/>
  <c r="I86" i="8"/>
  <c r="J85" i="8"/>
  <c r="I85" i="8"/>
  <c r="J84" i="8"/>
  <c r="I84" i="8"/>
  <c r="J80" i="8"/>
  <c r="J79" i="8"/>
  <c r="J78" i="8"/>
  <c r="J77" i="8"/>
  <c r="J74" i="8"/>
  <c r="J73" i="8"/>
  <c r="J72" i="8"/>
  <c r="J69" i="8"/>
  <c r="I69" i="8"/>
  <c r="J68" i="8"/>
  <c r="I68" i="8"/>
  <c r="J66" i="8"/>
  <c r="I66" i="8"/>
  <c r="J65" i="8"/>
  <c r="I65" i="8"/>
  <c r="J62" i="8"/>
  <c r="I62" i="8"/>
  <c r="J61" i="8"/>
  <c r="I61" i="8"/>
  <c r="J59" i="8"/>
  <c r="I59" i="8"/>
  <c r="J58" i="8"/>
  <c r="I58" i="8"/>
  <c r="J46" i="8"/>
  <c r="I46" i="8"/>
  <c r="J45" i="8"/>
  <c r="I45" i="8"/>
  <c r="J44" i="8"/>
  <c r="I44" i="8"/>
  <c r="J43" i="8"/>
  <c r="I43" i="8"/>
  <c r="J41" i="8"/>
  <c r="I41" i="8"/>
  <c r="J40" i="8"/>
  <c r="I40" i="8"/>
  <c r="J33" i="8"/>
  <c r="J34" i="8"/>
  <c r="J35" i="8"/>
  <c r="J36" i="8"/>
  <c r="J37" i="8"/>
  <c r="J38" i="8"/>
  <c r="I38" i="8"/>
  <c r="I37" i="8"/>
  <c r="I36" i="8"/>
  <c r="I35" i="8"/>
  <c r="I34" i="8"/>
  <c r="I33" i="8"/>
  <c r="J28" i="8"/>
  <c r="I28" i="8"/>
  <c r="J27" i="8"/>
  <c r="I27" i="8"/>
  <c r="J26" i="8"/>
  <c r="I26" i="8"/>
  <c r="J24" i="8"/>
  <c r="I24" i="8"/>
  <c r="J23" i="8"/>
  <c r="I23" i="8"/>
  <c r="J21" i="8"/>
  <c r="I21" i="8"/>
  <c r="I20" i="8" s="1"/>
  <c r="J19" i="8"/>
  <c r="I19" i="8"/>
  <c r="J18" i="8"/>
  <c r="I18" i="8"/>
  <c r="J16" i="8"/>
  <c r="I15" i="8"/>
  <c r="I16" i="8"/>
  <c r="J15" i="8"/>
  <c r="J14" i="8"/>
  <c r="I14" i="8"/>
  <c r="J11" i="8"/>
  <c r="I11" i="8"/>
  <c r="B20" i="9"/>
  <c r="D176" i="8"/>
  <c r="J157" i="8"/>
  <c r="I157" i="8"/>
  <c r="I156" i="8" s="1"/>
  <c r="I155" i="8" s="1"/>
  <c r="I154" i="8" s="1"/>
  <c r="J10" i="8"/>
  <c r="I10" i="8"/>
  <c r="J9" i="8"/>
  <c r="I9" i="8"/>
  <c r="G74" i="3" l="1"/>
  <c r="K80" i="8"/>
  <c r="I13" i="8"/>
  <c r="G39" i="8"/>
  <c r="G109" i="8"/>
  <c r="G108" i="8" s="1"/>
  <c r="G60" i="8"/>
  <c r="G13" i="8"/>
  <c r="G17" i="8"/>
  <c r="G141" i="8"/>
  <c r="G140" i="8" s="1"/>
  <c r="G64" i="8"/>
  <c r="G8" i="8"/>
  <c r="G7" i="8" s="1"/>
  <c r="G95" i="8"/>
  <c r="G83" i="8"/>
  <c r="G25" i="8"/>
  <c r="G129" i="8"/>
  <c r="G128" i="8" s="1"/>
  <c r="G67" i="8"/>
  <c r="G120" i="8"/>
  <c r="G57" i="8"/>
  <c r="G151" i="8"/>
  <c r="G150" i="8" s="1"/>
  <c r="G134" i="8"/>
  <c r="G133" i="8" s="1"/>
  <c r="G115" i="8"/>
  <c r="G104" i="8"/>
  <c r="G103" i="8" s="1"/>
  <c r="G22" i="8"/>
  <c r="G42" i="8"/>
  <c r="G32" i="8"/>
  <c r="G31" i="8" s="1"/>
  <c r="G145" i="8"/>
  <c r="G144" i="8" s="1"/>
  <c r="G71" i="8"/>
  <c r="G70" i="8" s="1"/>
  <c r="G124" i="8"/>
  <c r="G123" i="8" s="1"/>
  <c r="G100" i="8"/>
  <c r="G89" i="8"/>
  <c r="G88" i="8" s="1"/>
  <c r="G76" i="8"/>
  <c r="G75" i="8" s="1"/>
  <c r="G82" i="8"/>
  <c r="G12" i="8"/>
  <c r="I17" i="8"/>
  <c r="I39" i="8"/>
  <c r="I145" i="8"/>
  <c r="K78" i="8"/>
  <c r="I100" i="8"/>
  <c r="G16" i="3"/>
  <c r="K30" i="8"/>
  <c r="K29" i="8" s="1"/>
  <c r="I29" i="8"/>
  <c r="I71" i="8"/>
  <c r="I70" i="8" s="1"/>
  <c r="K79" i="8"/>
  <c r="I76" i="8"/>
  <c r="I75" i="8" s="1"/>
  <c r="K153" i="8"/>
  <c r="I151" i="8"/>
  <c r="I150" i="8" s="1"/>
  <c r="K147" i="8"/>
  <c r="K152" i="8"/>
  <c r="K149" i="8"/>
  <c r="K148" i="8"/>
  <c r="K146" i="8"/>
  <c r="K142" i="8"/>
  <c r="K18" i="8"/>
  <c r="I141" i="8"/>
  <c r="K139" i="8"/>
  <c r="I134" i="8"/>
  <c r="I133" i="8" s="1"/>
  <c r="K143" i="8"/>
  <c r="K138" i="8"/>
  <c r="K135" i="8"/>
  <c r="K137" i="8"/>
  <c r="K130" i="8"/>
  <c r="K132" i="8"/>
  <c r="K136" i="8"/>
  <c r="K127" i="8"/>
  <c r="K131" i="8"/>
  <c r="I129" i="8"/>
  <c r="I128" i="8" s="1"/>
  <c r="I120" i="8"/>
  <c r="K125" i="8"/>
  <c r="I124" i="8"/>
  <c r="K126" i="8"/>
  <c r="K122" i="8"/>
  <c r="K119" i="8"/>
  <c r="K121" i="8"/>
  <c r="I109" i="8"/>
  <c r="I108" i="8" s="1"/>
  <c r="K117" i="8"/>
  <c r="K118" i="8"/>
  <c r="I115" i="8"/>
  <c r="K116" i="8"/>
  <c r="I95" i="8"/>
  <c r="K113" i="8"/>
  <c r="K111" i="8"/>
  <c r="K112" i="8"/>
  <c r="K105" i="8"/>
  <c r="K110" i="8"/>
  <c r="I104" i="8"/>
  <c r="K107" i="8"/>
  <c r="K106" i="8"/>
  <c r="I83" i="8"/>
  <c r="I82" i="8" s="1"/>
  <c r="I89" i="8"/>
  <c r="I88" i="8" s="1"/>
  <c r="K102" i="8"/>
  <c r="K101" i="8"/>
  <c r="K97" i="8"/>
  <c r="K98" i="8"/>
  <c r="K99" i="8"/>
  <c r="K93" i="8"/>
  <c r="K96" i="8"/>
  <c r="K90" i="8"/>
  <c r="K92" i="8"/>
  <c r="K91" i="8"/>
  <c r="K87" i="8"/>
  <c r="K85" i="8"/>
  <c r="K86" i="8"/>
  <c r="K84" i="8"/>
  <c r="I67" i="8"/>
  <c r="I60" i="8"/>
  <c r="K77" i="8"/>
  <c r="K74" i="8"/>
  <c r="K73" i="8"/>
  <c r="K72" i="8"/>
  <c r="I57" i="8"/>
  <c r="K69" i="8"/>
  <c r="K68" i="8"/>
  <c r="K66" i="8"/>
  <c r="I64" i="8"/>
  <c r="K65" i="8"/>
  <c r="K62" i="8"/>
  <c r="K61" i="8"/>
  <c r="K58" i="8"/>
  <c r="I42" i="8"/>
  <c r="K59" i="8"/>
  <c r="K46" i="8"/>
  <c r="K45" i="8"/>
  <c r="K43" i="8"/>
  <c r="K44" i="8"/>
  <c r="I22" i="8"/>
  <c r="I32" i="8"/>
  <c r="K40" i="8"/>
  <c r="K41" i="8"/>
  <c r="K38" i="8"/>
  <c r="K35" i="8"/>
  <c r="K34" i="8"/>
  <c r="K37" i="8"/>
  <c r="K33" i="8"/>
  <c r="K36" i="8"/>
  <c r="I25" i="8"/>
  <c r="K28" i="8"/>
  <c r="K26" i="8"/>
  <c r="K27" i="8"/>
  <c r="K24" i="8"/>
  <c r="K23" i="8"/>
  <c r="K16" i="8"/>
  <c r="I8" i="8"/>
  <c r="I7" i="8" s="1"/>
  <c r="K21" i="8"/>
  <c r="K20" i="8" s="1"/>
  <c r="K19" i="8"/>
  <c r="K15" i="8"/>
  <c r="K11" i="8"/>
  <c r="K14" i="8"/>
  <c r="K10" i="8"/>
  <c r="K157" i="8"/>
  <c r="K156" i="8" s="1"/>
  <c r="K155" i="8" s="1"/>
  <c r="K154" i="8" s="1"/>
  <c r="K9" i="8"/>
  <c r="G66" i="3"/>
  <c r="G67" i="3"/>
  <c r="G65" i="3"/>
  <c r="G56" i="8" l="1"/>
  <c r="G114" i="8"/>
  <c r="G63" i="8"/>
  <c r="G94" i="8"/>
  <c r="G81" i="8" s="1"/>
  <c r="K17" i="8"/>
  <c r="K13" i="8"/>
  <c r="K39" i="8"/>
  <c r="I114" i="8"/>
  <c r="I12" i="8"/>
  <c r="K100" i="8"/>
  <c r="K145" i="8"/>
  <c r="K76" i="8"/>
  <c r="K75" i="8" s="1"/>
  <c r="K115" i="8"/>
  <c r="K151" i="8"/>
  <c r="K150" i="8" s="1"/>
  <c r="K141" i="8"/>
  <c r="K140" i="8" s="1"/>
  <c r="I94" i="8"/>
  <c r="I144" i="8"/>
  <c r="K134" i="8"/>
  <c r="K133" i="8" s="1"/>
  <c r="I140" i="8"/>
  <c r="K129" i="8"/>
  <c r="K128" i="8" s="1"/>
  <c r="K124" i="8"/>
  <c r="K120" i="8"/>
  <c r="C20" i="9"/>
  <c r="G20" i="9" s="1"/>
  <c r="O20" i="9" s="1"/>
  <c r="I123" i="8"/>
  <c r="K109" i="8"/>
  <c r="K108" i="8" s="1"/>
  <c r="K104" i="8"/>
  <c r="I103" i="8"/>
  <c r="K95" i="8"/>
  <c r="K89" i="8"/>
  <c r="K88" i="8" s="1"/>
  <c r="K83" i="8"/>
  <c r="K82" i="8" s="1"/>
  <c r="I56" i="8"/>
  <c r="I63" i="8"/>
  <c r="K71" i="8"/>
  <c r="K70" i="8" s="1"/>
  <c r="D20" i="9"/>
  <c r="K67" i="8"/>
  <c r="K64" i="8"/>
  <c r="K57" i="8"/>
  <c r="K60" i="8"/>
  <c r="I31" i="8"/>
  <c r="K42" i="8"/>
  <c r="K22" i="8"/>
  <c r="K32" i="8"/>
  <c r="K25" i="8"/>
  <c r="K8" i="8"/>
  <c r="K7" i="8" s="1"/>
  <c r="G68" i="3"/>
  <c r="G55" i="8" l="1"/>
  <c r="G159" i="8" s="1"/>
  <c r="K114" i="8"/>
  <c r="K12" i="8"/>
  <c r="I81" i="8"/>
  <c r="D19" i="9" s="1"/>
  <c r="Q19" i="9" s="1"/>
  <c r="C19" i="9"/>
  <c r="O19" i="9" s="1"/>
  <c r="M20" i="9"/>
  <c r="Q20" i="9"/>
  <c r="K144" i="8"/>
  <c r="K94" i="8"/>
  <c r="K123" i="8"/>
  <c r="K20" i="9"/>
  <c r="K103" i="8"/>
  <c r="E20" i="9"/>
  <c r="I20" i="9"/>
  <c r="K63" i="8"/>
  <c r="I55" i="8"/>
  <c r="D18" i="9" s="1"/>
  <c r="Q18" i="9" s="1"/>
  <c r="C18" i="9"/>
  <c r="K18" i="9" s="1"/>
  <c r="C17" i="9"/>
  <c r="G17" i="9" s="1"/>
  <c r="D17" i="9"/>
  <c r="K56" i="8"/>
  <c r="K31" i="8"/>
  <c r="K19" i="9" l="1"/>
  <c r="E19" i="9"/>
  <c r="K81" i="8"/>
  <c r="I160" i="8"/>
  <c r="I179" i="8" s="1"/>
  <c r="M18" i="9"/>
  <c r="G19" i="9"/>
  <c r="M17" i="9"/>
  <c r="Q17" i="9"/>
  <c r="Q25" i="9" s="1"/>
  <c r="H178" i="8"/>
  <c r="K55" i="8"/>
  <c r="K17" i="9"/>
  <c r="E17" i="9"/>
  <c r="G18" i="9"/>
  <c r="O18" i="9" s="1"/>
  <c r="I18" i="9"/>
  <c r="I17" i="9"/>
  <c r="E18" i="9"/>
  <c r="I19" i="9"/>
  <c r="D22" i="9"/>
  <c r="D28" i="9" s="1"/>
  <c r="M19" i="9"/>
  <c r="C22" i="9"/>
  <c r="C27" i="9" s="1"/>
  <c r="O17" i="9"/>
  <c r="H186" i="8" l="1"/>
  <c r="Q28" i="9"/>
  <c r="R25" i="9"/>
  <c r="O24" i="9"/>
  <c r="G24" i="9"/>
  <c r="K24" i="9"/>
  <c r="I181" i="8"/>
  <c r="I25" i="9"/>
  <c r="E22" i="9"/>
  <c r="E29" i="9" s="1"/>
  <c r="M25" i="9"/>
  <c r="M28" i="9" s="1"/>
  <c r="I187" i="8"/>
  <c r="I189" i="8" l="1"/>
  <c r="L24" i="9"/>
  <c r="K27" i="9"/>
  <c r="M31" i="9" s="1"/>
  <c r="H24" i="9"/>
  <c r="G27" i="9"/>
  <c r="J25" i="9"/>
  <c r="I28" i="9"/>
  <c r="O27" i="9"/>
  <c r="P24" i="9"/>
  <c r="N25" i="9"/>
  <c r="F20" i="9"/>
  <c r="F19" i="9"/>
  <c r="F17" i="9"/>
  <c r="F18" i="9"/>
  <c r="F22" i="9" l="1"/>
  <c r="I31" i="9"/>
  <c r="I32" i="9" s="1"/>
  <c r="M32" i="9" s="1"/>
  <c r="N31" i="9"/>
  <c r="Q31" i="9" l="1"/>
  <c r="R31" i="9" s="1"/>
  <c r="J31" i="9"/>
  <c r="J32" i="9" s="1"/>
  <c r="N32" i="9" s="1"/>
  <c r="R32" i="9" l="1"/>
  <c r="Q32" i="9"/>
</calcChain>
</file>

<file path=xl/sharedStrings.xml><?xml version="1.0" encoding="utf-8"?>
<sst xmlns="http://schemas.openxmlformats.org/spreadsheetml/2006/main" count="800" uniqueCount="371">
  <si>
    <t>Preço total por grupo</t>
  </si>
  <si>
    <t>Descrição</t>
  </si>
  <si>
    <t>Unidade</t>
  </si>
  <si>
    <t>Quantidade orçada</t>
  </si>
  <si>
    <t>Materiais</t>
  </si>
  <si>
    <t>Preço total</t>
  </si>
  <si>
    <t>Unitário</t>
  </si>
  <si>
    <t>Total</t>
  </si>
  <si>
    <t>COBERTURA</t>
  </si>
  <si>
    <t xml:space="preserve">80000 </t>
  </si>
  <si>
    <t>SUBSTITUIÇÃO DE PARAFUSOS METÁLICOS</t>
  </si>
  <si>
    <t>m2</t>
  </si>
  <si>
    <t>APLICAÇÃO DE SELANTE EM RUFOS E PARAFUSOS</t>
  </si>
  <si>
    <t>m</t>
  </si>
  <si>
    <t>CALHAS</t>
  </si>
  <si>
    <t xml:space="preserve">80001 </t>
  </si>
  <si>
    <t>RUFO EXTERNO/INTERNO EM CHAPA DE AÇO GALVANIZADO NÚMERO 26, CORTE DE 33 CM, INCLUSO IÇAMENTO. AF_07/2019</t>
  </si>
  <si>
    <t>REVESTIMENTO ARGAMASSADO</t>
  </si>
  <si>
    <t>APLICAÇÃO MANUAL DE PINTURA COM TINTA LÁTEX ACRÍLICA EM PAREDES, DUAS DEMÃOS. AF_06/2014</t>
  </si>
  <si>
    <t>TRATAMENTO DE FISSURAS E TRINCAS</t>
  </si>
  <si>
    <t xml:space="preserve">80003 </t>
  </si>
  <si>
    <t>CHAPIM (RUFO CAPA) EM AÇO GALVANIZADO, CORTE 33. AF_11/2020</t>
  </si>
  <si>
    <t>LIMPEZA MANUAL COM HIPOCLORITO DE SÓDIO</t>
  </si>
  <si>
    <t>un</t>
  </si>
  <si>
    <t xml:space="preserve">80017 </t>
  </si>
  <si>
    <t>BWC MASCULINO</t>
  </si>
  <si>
    <t>CORREDOR</t>
  </si>
  <si>
    <t>SISTEMA ELÉTRICO</t>
  </si>
  <si>
    <t>IMUNIZAÇÃO DE MADEIRA CONTRA CUPIM, COM APLICAÇÃO DE 01 DEMÃO DE PENTOX OU SIMILAR</t>
  </si>
  <si>
    <t>ADMINISTRAÇÃO DE OBRA</t>
  </si>
  <si>
    <t>ADMINISTRAÇÃO</t>
  </si>
  <si>
    <t>ENGENHARIA</t>
  </si>
  <si>
    <t>ENGENHEIRO CIVIL JUNIOR COM ENCARGOS COMPLEMENTARES</t>
  </si>
  <si>
    <t>mes</t>
  </si>
  <si>
    <t>Mão de Obra</t>
  </si>
  <si>
    <t>CÓDIGO</t>
  </si>
  <si>
    <t>SERVIÇO</t>
  </si>
  <si>
    <t>COMPOSIÇÃO</t>
  </si>
  <si>
    <t>Material</t>
  </si>
  <si>
    <t>Serviço</t>
  </si>
  <si>
    <t xml:space="preserve">HASTE RETA PARA GANCHO DE FERRO GALVANIZADO, COM ROSCA 1/4 " X 30 CM PARA FIXACAO DE TELHA METALICA, INCLUI PORCA E ARRUELAS DE VEDACAO	</t>
  </si>
  <si>
    <t xml:space="preserve">AJUDANTE ESPECIALIZADO COM ENCARGOS COMPLEMENTARES	</t>
  </si>
  <si>
    <t xml:space="preserve">TELHADISTA COM ENCARGOS COMPLEMENTARES	</t>
  </si>
  <si>
    <t>Quantidade</t>
  </si>
  <si>
    <t>Preço Unitário</t>
  </si>
  <si>
    <t>CÓDIGO SINAPI</t>
  </si>
  <si>
    <t>cj</t>
  </si>
  <si>
    <t>h</t>
  </si>
  <si>
    <t>Preço Total</t>
  </si>
  <si>
    <t xml:space="preserve">SELANTE ELASTICO MONOCOMPONENTE A BASE DE POLIURETANO (PU) PARA JUNTAS DIVERSAS	</t>
  </si>
  <si>
    <t xml:space="preserve">SERVENTE COM ENCARGOS COMPLEMENTARES	</t>
  </si>
  <si>
    <t>310ml</t>
  </si>
  <si>
    <t xml:space="preserve">SELADOR ACRILICO OPACO PREMIUM INTERIOR/EXTERIOR	</t>
  </si>
  <si>
    <t xml:space="preserve">MEMBRANA IMPERMEABILIZANTE ACRILICA MONOCOMPONENTE	</t>
  </si>
  <si>
    <t xml:space="preserve">VEU POLIESTER	</t>
  </si>
  <si>
    <t xml:space="preserve">LIXA EM FOLHA PARA PAREDE OU MADEIRA, NUMERO 120, COR VERMELHA	</t>
  </si>
  <si>
    <t>kg</t>
  </si>
  <si>
    <t>l</t>
  </si>
  <si>
    <t xml:space="preserve">AJUDANTE DE PINTOR COM ENCARGOS COMPLEMENTARES	</t>
  </si>
  <si>
    <t xml:space="preserve">PINTOR COM ENCARGOS COMPLEMENTARES	</t>
  </si>
  <si>
    <t xml:space="preserve">ACIDO CLORIDRICO / ACIDO MURIATICO, DILUICAO 10% A 12% PARA USO EM LIMPEZA	</t>
  </si>
  <si>
    <t>CÓDIGO COMPOSIÇÃO</t>
  </si>
  <si>
    <t>COMPOSIÇÃO DO BDI - OBRA</t>
  </si>
  <si>
    <t>DESCRIÇÃO</t>
  </si>
  <si>
    <t>Garantia/Seguro (S)</t>
  </si>
  <si>
    <t xml:space="preserve">Risco (R) </t>
  </si>
  <si>
    <t>Fórmula para determinação do BDI</t>
  </si>
  <si>
    <t>Despesas Financeiras (CDB fev/15) (DF)</t>
  </si>
  <si>
    <t>(Conforme determinação do Acórdão 2.369/2011-TCU-Plenário)</t>
  </si>
  <si>
    <t>Administração Central (AC)</t>
  </si>
  <si>
    <t>Lucro (L)</t>
  </si>
  <si>
    <t>Tributos (I)</t>
  </si>
  <si>
    <t>COFINS</t>
  </si>
  <si>
    <t>PIS</t>
  </si>
  <si>
    <t>CPRB (Contribuição Previdenciária sobre a Receita Bruta)</t>
  </si>
  <si>
    <t>BDI A SER APLICADO</t>
  </si>
  <si>
    <t>BDI APLICADO SOBRE O  TOTAL DE MATERIAL - Obra</t>
  </si>
  <si>
    <t>BDI APLICADO SOBRE O TOTAL DE MÃO DE OBRA - Obra</t>
  </si>
  <si>
    <t>VALOR TOTAL DO BDI - OBRA</t>
  </si>
  <si>
    <t xml:space="preserve">VALOR TOTAL DA PROPOSTA </t>
  </si>
  <si>
    <t>VALOR TOTAL MATERIAL (Custo de mercado + BDI)</t>
  </si>
  <si>
    <t>VALOR TOTAL MÃO DE OBRA (Custo de mercado + BDI)</t>
  </si>
  <si>
    <t>VALOR TOTAL DO ORÇAMENTO</t>
  </si>
  <si>
    <t>Profissional responsável pelo orçamento:</t>
  </si>
  <si>
    <t>Número de Registro no CREA ou CAU:</t>
  </si>
  <si>
    <t>Assinatura</t>
  </si>
  <si>
    <t>Número da ART ou RRT:</t>
  </si>
  <si>
    <t>VALOR TOTAL MATERIAL (Custo de mercado)</t>
  </si>
  <si>
    <t>VALOR TOTAL MÃO DE OBRA (Custo de mercado)</t>
  </si>
  <si>
    <t>Valor total Acumulado/Percentual Acumulado</t>
  </si>
  <si>
    <t>Valor Total da Parcela/Percentual da Parcela</t>
  </si>
  <si>
    <t xml:space="preserve">Valor Total do Orçamento </t>
  </si>
  <si>
    <t>Valor Total de Mão de Obra com BDI</t>
  </si>
  <si>
    <t>Valor Total de Material com BDI</t>
  </si>
  <si>
    <t>PRÉDIO PRINCIPAL</t>
  </si>
  <si>
    <t>A</t>
  </si>
  <si>
    <t>%</t>
  </si>
  <si>
    <t>(R$)</t>
  </si>
  <si>
    <t>TOTAL ÍTEM (R$)</t>
  </si>
  <si>
    <t>M.D.O. TOTAL (R$)</t>
  </si>
  <si>
    <t>MATER. TOTAL (R$)</t>
  </si>
  <si>
    <t xml:space="preserve">DISCRIMINAÇÃO </t>
  </si>
  <si>
    <t>ITEM</t>
  </si>
  <si>
    <t xml:space="preserve">  MÃO DE OBRA</t>
  </si>
  <si>
    <t xml:space="preserve">     MATERIAL</t>
  </si>
  <si>
    <t xml:space="preserve">      PARCELA 03</t>
  </si>
  <si>
    <t xml:space="preserve">      PARCELA 02</t>
  </si>
  <si>
    <t xml:space="preserve">      PARCELA 01</t>
  </si>
  <si>
    <t>3 - Os itens elencados acima são referentes a obra ora em licitação, e servirão de referências para cotação.</t>
  </si>
  <si>
    <t>2 - O Cronograma acima deverá ser apresentado utilizando papel timbrado da empresa;</t>
  </si>
  <si>
    <t>valor de mão de obra por parcela, percentual referente a cada parcela em relação ao custo da Obra.</t>
  </si>
  <si>
    <t>de material e mão de obra referente a cada parcela, valor total da parcela, valor de material por parcela,</t>
  </si>
  <si>
    <t>1 - As informações mínimas que deverão constar no Cronograma Físico Financeiro são:  - Valor e percentual</t>
  </si>
  <si>
    <r>
      <t>OBSERVAÇÕES:</t>
    </r>
    <r>
      <rPr>
        <sz val="10"/>
        <rFont val="Arial"/>
        <family val="2"/>
      </rPr>
      <t xml:space="preserve"> </t>
    </r>
  </si>
  <si>
    <t>CRONOGRAMA FINANCEIRO</t>
  </si>
  <si>
    <t>ISS (Referente a Prefeitura de Mafra)</t>
  </si>
  <si>
    <t>PLANILHA ORÇAMENTÁRIA</t>
  </si>
  <si>
    <t>ADESIVO ESTRUTURAL A BASE DE RESINA EPOXI, BICOMPONENTE, FLUIDO</t>
  </si>
  <si>
    <t>LAJE IMPERMEABILIZADA</t>
  </si>
  <si>
    <t>IMPERMEABILIZAÇÃO</t>
  </si>
  <si>
    <t>LIMPEZA DE SUPERFÍCIE COM JATO DE ALTA PRESSÃO. AF_04/2019</t>
  </si>
  <si>
    <t>INJEÇÃO DE RESINA EPÓXI PARA TRATAMENTO DE FISSURAS</t>
  </si>
  <si>
    <t>1.1</t>
  </si>
  <si>
    <t>1.1.1</t>
  </si>
  <si>
    <t>1.1.1.1</t>
  </si>
  <si>
    <t>1.1.1.2</t>
  </si>
  <si>
    <t>1.1.1.3</t>
  </si>
  <si>
    <t>TELHAS</t>
  </si>
  <si>
    <t>TELHADO FIBROCIMENTO</t>
  </si>
  <si>
    <t>REMOÇÃO DE TELHAS, DE FIBROCIMENTO, METÁLICA E CERÂMICA, DE FORMA MANUAL, SEM REAPROVEITAMENTO. AF_12/2017</t>
  </si>
  <si>
    <t xml:space="preserve">10497 </t>
  </si>
  <si>
    <t xml:space="preserve">11898 </t>
  </si>
  <si>
    <t xml:space="preserve">5074 </t>
  </si>
  <si>
    <t>1.2</t>
  </si>
  <si>
    <t>1.2.1</t>
  </si>
  <si>
    <t>1.2.1.1</t>
  </si>
  <si>
    <t>1.2.1.2</t>
  </si>
  <si>
    <t>1.2.1.4</t>
  </si>
  <si>
    <t>REMOÇÃO DE CALHA, RUFO OU SPDA</t>
  </si>
  <si>
    <t xml:space="preserve">12213 </t>
  </si>
  <si>
    <t xml:space="preserve">80026 </t>
  </si>
  <si>
    <t>1.2.2</t>
  </si>
  <si>
    <t>1.2.2.1</t>
  </si>
  <si>
    <t>1.2.2.2</t>
  </si>
  <si>
    <t>PINGADEIRAS</t>
  </si>
  <si>
    <t>1.2.3</t>
  </si>
  <si>
    <t>1.2.3.1</t>
  </si>
  <si>
    <t>SPDA</t>
  </si>
  <si>
    <t>CORDOALHA DE COBRE NU 16 MM², NÃO ENTERRADA, COM ISOLADOR - FORNECIMENTO E INSTALAÇÃO. AF_12/2017</t>
  </si>
  <si>
    <t>1.2.4</t>
  </si>
  <si>
    <t>1.2.4.1</t>
  </si>
  <si>
    <t>1.2.4.2</t>
  </si>
  <si>
    <t>1.2.5</t>
  </si>
  <si>
    <t>1.2.5.1</t>
  </si>
  <si>
    <t>1.2.5.2</t>
  </si>
  <si>
    <t>1.2.5.3</t>
  </si>
  <si>
    <t>TRAMA DE MADEIRA COMPOSTA POR RIPAS, CAIBROS E TERÇAS PARA TELHADOS DE MAIS QUE 2 ÁGUAS PARA TELHA DE ENCAIXE DE CERÂMICA OU DE CONCRETO, INCLUSO TRANSPORTE VERTICAL. AF_07/2019</t>
  </si>
  <si>
    <t>REMOÇÃO DE TRAMA METÁLICA OU DE MADEIRA PARA FORRO, DE FORMA MANUAL, SEM REAPROVEITAMENTO. AF_12/2017</t>
  </si>
  <si>
    <t xml:space="preserve">9836 </t>
  </si>
  <si>
    <t xml:space="preserve">11894 </t>
  </si>
  <si>
    <t xml:space="preserve">80029 </t>
  </si>
  <si>
    <t>MADEIRAMENTO</t>
  </si>
  <si>
    <t>TELHADO METÁLICO</t>
  </si>
  <si>
    <t xml:space="preserve">12417 </t>
  </si>
  <si>
    <t xml:space="preserve">80027 </t>
  </si>
  <si>
    <t xml:space="preserve">5299 </t>
  </si>
  <si>
    <t>1.3</t>
  </si>
  <si>
    <t>1.3.1</t>
  </si>
  <si>
    <t>1.3.1.1</t>
  </si>
  <si>
    <t>1.3.1.2</t>
  </si>
  <si>
    <t>1.3.1.3</t>
  </si>
  <si>
    <t>1.3.1.4</t>
  </si>
  <si>
    <t>1.3.1.5</t>
  </si>
  <si>
    <t>RETIRADA MANUAL DE COBERTURA EM TELHA METÁLICA COM APROVEITAMENTO, INCLUSIVE REMOÇÃO E EMPILHAMENTO MANUAL DO MATERIAL</t>
  </si>
  <si>
    <t>LIXAMENTO MANUAL EM SUPERFÍCIES METÁLICAS EM OBRA. AF_01/2020</t>
  </si>
  <si>
    <t>1.3.2</t>
  </si>
  <si>
    <t>1.3.2.1</t>
  </si>
  <si>
    <t>1.3.2.2</t>
  </si>
  <si>
    <t>1.3.3</t>
  </si>
  <si>
    <t>1.3.3.1</t>
  </si>
  <si>
    <t>1.3.3.2</t>
  </si>
  <si>
    <t>1.3.3.3</t>
  </si>
  <si>
    <t>1.3.3.4</t>
  </si>
  <si>
    <t xml:space="preserve">8192 </t>
  </si>
  <si>
    <t xml:space="preserve">8196 </t>
  </si>
  <si>
    <t>APLICAÇÃO E LIXAMENTO DE MASSA LÁTEX EM PAREDES, DUAS DEMÃOS. AF_06/2014</t>
  </si>
  <si>
    <t xml:space="preserve">11892 </t>
  </si>
  <si>
    <t>REMOÇÃO DE FORROS DE DRYWALL, PVC E FIBROMINERAL, DE FORMA MANUAL, SEM REAPROVEITAMENTO. AF_12/2017</t>
  </si>
  <si>
    <t xml:space="preserve">11224 </t>
  </si>
  <si>
    <t>FORRO EM DRYWALL, PARA AMBIENTES RESIDENCIAIS, INCLUSIVE ESTRUTURA DE FIXAÇÃO. AF_05/2017_PS</t>
  </si>
  <si>
    <t>ÁREAS INTERNAS - SEGUNDO PAVIMENTO</t>
  </si>
  <si>
    <t>ENSINO MÉDIO 3</t>
  </si>
  <si>
    <t>2.1</t>
  </si>
  <si>
    <t>2.1.1</t>
  </si>
  <si>
    <t>2.1.1.1</t>
  </si>
  <si>
    <t>2.1.1.2</t>
  </si>
  <si>
    <t>FORRO EM GESSO ACARTONADO</t>
  </si>
  <si>
    <t>2.2.1</t>
  </si>
  <si>
    <t>2.2.1.1</t>
  </si>
  <si>
    <t>2.1.2</t>
  </si>
  <si>
    <t>2.1.2.1</t>
  </si>
  <si>
    <t>2.1.2.2</t>
  </si>
  <si>
    <t>ENSINO MÉDIO 2</t>
  </si>
  <si>
    <t>2.2</t>
  </si>
  <si>
    <t>2.2.2.2</t>
  </si>
  <si>
    <t>2.2.2</t>
  </si>
  <si>
    <t>2.2.2.1</t>
  </si>
  <si>
    <t>BWC FEMININO</t>
  </si>
  <si>
    <t>2.3</t>
  </si>
  <si>
    <t>2.3.1</t>
  </si>
  <si>
    <t>2.3.1.1</t>
  </si>
  <si>
    <t>2.3.1.2</t>
  </si>
  <si>
    <t xml:space="preserve">11241 </t>
  </si>
  <si>
    <t>APLICAÇÃO MANUAL DE MASSA ACRÍLICA EM PANOS DE FACHADA SEM PRESENÇA DE VÃOS, DE EDIFÍCIOS DE MÚLTIPLOS PAVIMENTOS, DUAS DEMÃOS. AF_05/2017</t>
  </si>
  <si>
    <t xml:space="preserve">80024 </t>
  </si>
  <si>
    <t>APLICAÇÃO MANUAL DE PINTURA COM TINTA EPÓXI EM PAREDES E FORROS, DUAS DEMÃOS.</t>
  </si>
  <si>
    <t xml:space="preserve">80025 </t>
  </si>
  <si>
    <t>LIXAMENTO MANUAL EM PAREDE PARA REMOÇÃO DE TINTA</t>
  </si>
  <si>
    <t>2.4</t>
  </si>
  <si>
    <t>2.4.1</t>
  </si>
  <si>
    <t>2.4.1.1</t>
  </si>
  <si>
    <t>2.4.1.2</t>
  </si>
  <si>
    <t>2.3.1.3</t>
  </si>
  <si>
    <t>2.4.1.3</t>
  </si>
  <si>
    <t>2.4.1.4</t>
  </si>
  <si>
    <t>ÁREAS INTERNAS - PRIMEIRO PAVIMENTO</t>
  </si>
  <si>
    <t>ENSINO FUNDAMENTAL 6</t>
  </si>
  <si>
    <t>3.1</t>
  </si>
  <si>
    <t>3.1.1</t>
  </si>
  <si>
    <t>3.1.1.1</t>
  </si>
  <si>
    <t>3.1.1.2</t>
  </si>
  <si>
    <t>ENSINO FUNDAMENTAL 5</t>
  </si>
  <si>
    <t>3.2</t>
  </si>
  <si>
    <t>3.2.1</t>
  </si>
  <si>
    <t>3.2.1.1</t>
  </si>
  <si>
    <t>3.2.1.2</t>
  </si>
  <si>
    <t>3.2.1.3</t>
  </si>
  <si>
    <t>3.2.1.4</t>
  </si>
  <si>
    <t>ENSINO FUNDAMENTAL 9</t>
  </si>
  <si>
    <t>3.3</t>
  </si>
  <si>
    <t>3.3.1</t>
  </si>
  <si>
    <t>3.3.1.1</t>
  </si>
  <si>
    <t>3.3.1.2</t>
  </si>
  <si>
    <t>3.3.1.3</t>
  </si>
  <si>
    <t>3.3.1.4</t>
  </si>
  <si>
    <t xml:space="preserve">11916 </t>
  </si>
  <si>
    <t>REMOÇÃO DE LUMINÁRIAS, DE FORMA MANUAL, SEM REAPROVEITAMENTO. AF_12/2017</t>
  </si>
  <si>
    <t xml:space="preserve">11845 </t>
  </si>
  <si>
    <t>LUMINÁRIA TIPO CALHA, DE SOBREPOR, COM 2 LÂMPADAS TUBULARES FLUORESCENTES DE 18 W, COM REATOR DE PARTIDA RÁPIDA - FORNECIMENTO E INSTALAÇÃO. AF_02/2020</t>
  </si>
  <si>
    <t>3.3.2</t>
  </si>
  <si>
    <t>3.3.2.1</t>
  </si>
  <si>
    <t>3.3.2.2</t>
  </si>
  <si>
    <t>LABORATÓRIO DE ARTES</t>
  </si>
  <si>
    <t>3.4</t>
  </si>
  <si>
    <t>3.4.1</t>
  </si>
  <si>
    <t>3.4.1.1</t>
  </si>
  <si>
    <t>3.4.1.2</t>
  </si>
  <si>
    <t>3.4.1.3</t>
  </si>
  <si>
    <t>MULTILAB</t>
  </si>
  <si>
    <t>3.5</t>
  </si>
  <si>
    <t>3.5.1</t>
  </si>
  <si>
    <t>3.5.1.1</t>
  </si>
  <si>
    <t>3.5.1.2</t>
  </si>
  <si>
    <t>3.5.1.3</t>
  </si>
  <si>
    <t>3.6</t>
  </si>
  <si>
    <t>3.6.1</t>
  </si>
  <si>
    <t>3.6.1.1</t>
  </si>
  <si>
    <t>3.6.1.2</t>
  </si>
  <si>
    <t>3.6.1.3</t>
  </si>
  <si>
    <t>3.6.2</t>
  </si>
  <si>
    <t>3.6.2.1</t>
  </si>
  <si>
    <t>3.6.2.2</t>
  </si>
  <si>
    <t>SALA DE CIÊNCIAS</t>
  </si>
  <si>
    <t>3.7</t>
  </si>
  <si>
    <t>3.7.1</t>
  </si>
  <si>
    <t>3.7.1.1</t>
  </si>
  <si>
    <t>3.7.1.2</t>
  </si>
  <si>
    <t>3.7.1.3</t>
  </si>
  <si>
    <t>ENSINO MÉDIO 1</t>
  </si>
  <si>
    <t>3.8</t>
  </si>
  <si>
    <t>3.8.1</t>
  </si>
  <si>
    <t>3.8.1.1</t>
  </si>
  <si>
    <t>3.8.1.2</t>
  </si>
  <si>
    <t>3.8.1.3</t>
  </si>
  <si>
    <t>PROJETO DE HABILIDADE DE ESTUDOS</t>
  </si>
  <si>
    <t xml:space="preserve">7918 </t>
  </si>
  <si>
    <t>EMBOÇO, PARA RECEBIMENTO DE CERÂMICA, EM ARGAMASSA TRAÇO 1:2:8, PREPARO MANUAL, APLICADO MANUALMENTE EM FACES INTERNAS DE PAREDES, PARA AMBIENTE COM ÁREA MAIOR QUE 10M2, ESPESSURA DE 10MM, COM EXECUÇÃO DE TALISCAS. AF_06/2014</t>
  </si>
  <si>
    <t>3.9</t>
  </si>
  <si>
    <t>3.9.1</t>
  </si>
  <si>
    <t>3.9.1.1</t>
  </si>
  <si>
    <t>3.9.1.2</t>
  </si>
  <si>
    <t>3.9.1.3</t>
  </si>
  <si>
    <t>3.9.1.4</t>
  </si>
  <si>
    <t>3.9.1.5</t>
  </si>
  <si>
    <t>ESCADARIAS PRIMEIRO ANDAR-TÉRREO</t>
  </si>
  <si>
    <t>3.10</t>
  </si>
  <si>
    <t>3.10.1</t>
  </si>
  <si>
    <t>3.10.1.1</t>
  </si>
  <si>
    <t>3.10.1.2</t>
  </si>
  <si>
    <t>HALL DO ELEVADOR</t>
  </si>
  <si>
    <t>3.11</t>
  </si>
  <si>
    <t>3.11.1</t>
  </si>
  <si>
    <t>3.11.1.1</t>
  </si>
  <si>
    <t>3.11.1.2</t>
  </si>
  <si>
    <t>3.11.1.3</t>
  </si>
  <si>
    <t>3.11.1.4</t>
  </si>
  <si>
    <t>4.1</t>
  </si>
  <si>
    <t>4.1.1</t>
  </si>
  <si>
    <t>4.1.1.1</t>
  </si>
  <si>
    <t>SALA DE ACESSO RESTRITO</t>
  </si>
  <si>
    <t>3.12</t>
  </si>
  <si>
    <t>3.12.1</t>
  </si>
  <si>
    <t>3.12.1.1</t>
  </si>
  <si>
    <t>3.12.1.2</t>
  </si>
  <si>
    <t>SERVENTE COM ENCARGOS COMPLEMENTARES</t>
  </si>
  <si>
    <t>REMOÇÃO DE CALHA, RUFO OU CORDOALHAS SPDA</t>
  </si>
  <si>
    <t>PINTOR COM ENCARGOS COMPLEMENTARES</t>
  </si>
  <si>
    <t>IMUNIZANTE PARA MADEIRA, INCOLOR</t>
  </si>
  <si>
    <t>TELHADISTA COM ENCARGOS COMPLEMENTARES</t>
  </si>
  <si>
    <t>FITA CREPE ROLO DE 25 MM X 50 M</t>
  </si>
  <si>
    <t>PRIMER EPOXI / EPOXIDICO</t>
  </si>
  <si>
    <t>DILUENTE EPOXI</t>
  </si>
  <si>
    <t>TINTA EPOXI BASE AGUA PREMIUM, BRANCA</t>
  </si>
  <si>
    <t>AJUDANTE DE PINTOR COM ENCARGOS COMPLEMENTARES</t>
  </si>
  <si>
    <t>PINTOR PARA TINTA EPÓXI COM ENCARGOS COMPLEMENTARES</t>
  </si>
  <si>
    <t>unidade</t>
  </si>
  <si>
    <t xml:space="preserve">LIXAMENTO MANUAL EM PAREDE PARA REMOÇÃO DE TINTA	</t>
  </si>
  <si>
    <t>LIXA D'AGUA EM FOLHA, GRAO 100</t>
  </si>
  <si>
    <t>CRONOGRAMA FÍSICO-FINANCEIRO</t>
  </si>
  <si>
    <t>1 - As informações mínimas que deverão constar da planilha são: Numeração do Item, Discriminação, Unidade,  Quantidade,  Custo Unitário do material,  Custo Unitário de Mão de Obra, Custo total do Material por item, Custo total de Mão de Obra por Item, Subtotais de  Material, subtotais de Mão de Obra, Total Geral de Material, Total Geral de Mão de Obra e Total Geral do Orçamento.						
2 - A Planilha orçamentária abaixo deverá ser apresentada utilizando papel timbrado da empresa;
3 - Os Valores constantes na planilha deverão ser o valores de mercado, sem a aplicação do BDI;
4 - O BDI deverá estar destacado ao final da tabela, com o preenchimento dos campos específicos, conforme abaixo. A composição do BDI aplicado deverá ser detalhada.
5 - Os itens elencados abaixo são referentes a obra ora em licitação, e servirão de referências para cotação. Alterações nos itens e quantidades, somente poderão ocorrer com autorização da Comissão Permanente de Licitação. 
6- Todos os serviços e insumos foram cotados com a base de dados SINAPI, tabela não desonerada de SANTA CATARINA em janeiro de 2023.
7- As composições que se iniciam com 8000xx são composições próprias, utilizando-se de insumos e serviços da base SINAPI e se encontram na outra aba desta planilha</t>
  </si>
  <si>
    <t>DEMOLIÇÃO</t>
  </si>
  <si>
    <t xml:space="preserve">ENSACAMENTO ENTULHO,TRANS.VERTICAL COM ELEVADOR E CAÇAMBA	</t>
  </si>
  <si>
    <t>m3</t>
  </si>
  <si>
    <t>1.2.6</t>
  </si>
  <si>
    <t>1.2.6.1</t>
  </si>
  <si>
    <t>ENSACAMENTO ENTULHO,TRANS.VERTICAL COM ELEVADOR E CAÇAMBA</t>
  </si>
  <si>
    <t xml:space="preserve">CAÇAMBA DE ENTULHO - 6M3	</t>
  </si>
  <si>
    <t xml:space="preserve">SERVENTE ENCARGOS COMPLEMENTARES	</t>
  </si>
  <si>
    <t>ACABAMENTO INTERNO PARA ALOCAÇÃO DE CALHAS</t>
  </si>
  <si>
    <t>TELHAMENTO COM TELHA METÁLICA TERMOACÚSTICA E = 30 MM, COM ATÉ 2 ÁGUAS, INCLUSO IÇAMENTO. AF_07/2019</t>
  </si>
  <si>
    <t>CALHA EM CHAPA DE AÇO GALVANIZADO NÚMERO 24, DESENVOLVIMENTO DE 50 CM, INCLUSO TRANSPORTE VERTICAL. AF_07/2019</t>
  </si>
  <si>
    <t>IMPERMEABILIZAÇÃO DE SUPERFÍCIE COM MEMBRANA À BASE DE RESINA ACRÍLICA, 3 DEMÃOS E VÉU DE POLIÉSTER. AF_06/2018</t>
  </si>
  <si>
    <t xml:space="preserve">CALHA EM CHAPA DE AÇO GALVANIZADO NÚMERO 24, DESENVOLVIMENTO DE 100 CM, INCLUSO TRANSPORTE VERTICAL. AF_07/2019	</t>
  </si>
  <si>
    <t>PLATIBANDA</t>
  </si>
  <si>
    <t xml:space="preserve">APLICAÇÃO MANUAL DE PINTURA COM TINTA LÁTEX ACRÍLICA EM PAREDES, DUAS DEMÃOS. AF_06/2014	</t>
  </si>
  <si>
    <t xml:space="preserve">LIMPEZA DE SUPERFÍCIE COM JATO DE ALTA PRESSÃO. AF_04/2019	</t>
  </si>
  <si>
    <t xml:space="preserve">REMOÇÃO DE FORROS DE DRYWALL, PVC E FIBROMINERAL, DE FORMA MANUAL, SEM REAPROVEITAMENTO. AF_12/2017	</t>
  </si>
  <si>
    <t xml:space="preserve">PAREDE COM PLACAS CIMENTÍCEAS (DRYWALL), PARA USO EXTERNA, COM UMA FACE SIMPLES E ESTRUTURA METÁLICA COM GUIAS SIMPLES, SEM VÃOS. AF_06/2017_PS	</t>
  </si>
  <si>
    <t xml:space="preserve">TEXTURA ACRÍLICA, APLICAÇÃO MANUAL EM PAREDE, UMA DEMÃO. AF_09/2016	</t>
  </si>
  <si>
    <t>1.4</t>
  </si>
  <si>
    <t>1.4.1</t>
  </si>
  <si>
    <t>1.4.1.1</t>
  </si>
  <si>
    <t>1.4.1.2</t>
  </si>
  <si>
    <t>1.4.2.1</t>
  </si>
  <si>
    <t>1.4.2.2</t>
  </si>
  <si>
    <t>1.4.2.3</t>
  </si>
  <si>
    <t>1.4.2</t>
  </si>
  <si>
    <t>PAREDE COM PLACAS CIMENTÍCEAS (DRYWALL), PARA USO EXTERNA, COM UMA FACE SIMPLES E ESTRUTURA
METÁLICA COM GUIAS SIMPLES, SEM VÃOS. AF_06/2017_PS</t>
  </si>
  <si>
    <t>PINTURA</t>
  </si>
  <si>
    <t>PLACA CIMENTÍCEA</t>
  </si>
  <si>
    <t xml:space="preserve">TELHADISTA COM ENCARGOS MONTADOR DE ESTRUTURA METÁLICA COM ENCARGOS COMPLEMENTARES		</t>
  </si>
  <si>
    <t xml:space="preserve">PARAFUSO DRY WALL, EM ACO ZINCADO, CABECA LENTILHA E PONTA BROCA (LB), LARGURA 4,2 MM, COMPRIMENTO 13 MM	</t>
  </si>
  <si>
    <t xml:space="preserve">MASSA DE REJUNTE EM PO PARA DRYWALL, A BASE DE GESSO, SECAGEM RAPIDA, PARA TRATAMENTO DE JUNTAS DE CHAPA DE GESSO (NECESSITA ADICAO DE AGUA)	</t>
  </si>
  <si>
    <t xml:space="preserve">FITA DE PAPEL REFORCADA COM LAMINA DE METAL PARA REFORCO DE CANTOS DE CHAPA DE GESSO PARA DRYWALL	</t>
  </si>
  <si>
    <t xml:space="preserve">FITA DE PAPEL MICROPERFURADO, 50 X 150 MM, PARA TRATAMENTO DE JUNTAS DE CHAPA DE GESSO PARA DRYWALL	</t>
  </si>
  <si>
    <t xml:space="preserve">PERFIL MONTANTE, FORMATO C, EM ACO ZINCADO, PARA ESTRUTURA PAREDE DRYWALL, E = 0,5 MM, 70 X 3000 MM (L X C)	</t>
  </si>
  <si>
    <t xml:space="preserve">PERFIL GUIA, FORMATO U, EM ACO ZINCADO, PARA ESTRUTURA PAREDE DRYWALL, E = 0,5 MM, 70 X 3000 MM (L X C)	</t>
  </si>
  <si>
    <t xml:space="preserve">PINO DE ACO COM ARRUELA CONICA, DIAMETRO ARRUELA = *23* MM E COMP HASTE = *27* MM (ACAO INDIRETA)	</t>
  </si>
  <si>
    <t xml:space="preserve">PLACA CIMENTICIA LISA E = 10 MM, DE 1,20 X *2,50* M (SEM AMIANTO)	</t>
  </si>
  <si>
    <t>cento</t>
  </si>
  <si>
    <t xml:space="preserve">PARAFUSO DRY WALL, EM ACO FOSFATIZADO, CABECA TROMBETA E PONTA AGULHA (TA), COMPRIMENTO 25 MM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</si>
</sst>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8">
    <numFmt numFmtId="44" formatCode="_-&quot;R$&quot;\ * #,##0.00_-;\-&quot;R$&quot;\ * #,##0.00_-;_-&quot;R$&quot;\ * &quot;-&quot;??_-;_-@_-"/>
    <numFmt numFmtId="43" formatCode="_-* #,##0.00_-;\-* #,##0.00_-;_-* &quot;-&quot;??_-;_-@_-"/>
    <numFmt numFmtId="164" formatCode="_-[$R$-416]\ * #,##0.00_-;\-[$R$-416]\ * #,##0.00_-;_-[$R$-416]\ * &quot;-&quot;??_-;_-@_-"/>
    <numFmt numFmtId="165" formatCode="0.000"/>
    <numFmt numFmtId="166" formatCode="_(&quot;R$ &quot;* #,##0.00_);_(&quot;R$ &quot;* \(#,##0.00\);_(&quot;R$ &quot;* &quot;-&quot;??_);_(@_)"/>
    <numFmt numFmtId="167" formatCode="0.00;[Red]0.00"/>
    <numFmt numFmtId="168" formatCode="#,##0.00;[Red]#,##0.00"/>
    <numFmt numFmtId="169" formatCode="0.000000;[Red]0.000000"/>
  </numFmts>
  <fonts count="21" x14ac:knownFonts="1">
    <font>
      <sz val="10"/>
      <name val="Arial"/>
    </font>
    <font>
      <sz val="10"/>
      <name val="Arial"/>
    </font>
    <font>
      <sz val="10"/>
      <name val="Arial"/>
      <family val="2"/>
    </font>
    <font>
      <b/>
      <sz val="10"/>
      <color indexed="8"/>
      <name val="Arial"/>
      <family val="2"/>
    </font>
    <font>
      <sz val="10"/>
      <color indexed="8"/>
      <name val="Arial"/>
      <family val="2"/>
    </font>
    <font>
      <b/>
      <sz val="10"/>
      <name val="Arial"/>
      <family val="2"/>
    </font>
    <font>
      <sz val="8"/>
      <name val="Arial"/>
      <family val="2"/>
    </font>
    <font>
      <b/>
      <sz val="8"/>
      <name val="Arial"/>
      <family val="2"/>
    </font>
    <font>
      <i/>
      <sz val="10"/>
      <name val="Arial"/>
      <family val="2"/>
    </font>
    <font>
      <i/>
      <sz val="10"/>
      <color indexed="8"/>
      <name val="Arial"/>
      <family val="2"/>
    </font>
    <font>
      <sz val="10"/>
      <color rgb="FFFF0000"/>
      <name val="Arial"/>
      <family val="2"/>
    </font>
    <font>
      <i/>
      <sz val="10"/>
      <color rgb="FFFF0000"/>
      <name val="Arial"/>
      <family val="2"/>
    </font>
    <font>
      <b/>
      <sz val="9"/>
      <name val="Arial"/>
      <family val="2"/>
    </font>
    <font>
      <sz val="7"/>
      <name val="Arial"/>
      <family val="2"/>
    </font>
    <font>
      <b/>
      <sz val="7"/>
      <name val="Arial"/>
      <family val="2"/>
    </font>
    <font>
      <sz val="7"/>
      <color indexed="8"/>
      <name val="Arial"/>
      <family val="2"/>
    </font>
    <font>
      <b/>
      <strike/>
      <sz val="7"/>
      <name val="Arial"/>
      <family val="2"/>
    </font>
    <font>
      <sz val="10"/>
      <color indexed="12"/>
      <name val="Arial"/>
      <family val="2"/>
    </font>
    <font>
      <b/>
      <sz val="11"/>
      <name val="Arial"/>
      <family val="2"/>
    </font>
    <font>
      <b/>
      <sz val="12"/>
      <name val="Arial"/>
      <family val="2"/>
    </font>
    <font>
      <sz val="8"/>
      <name val="Arial"/>
    </font>
  </fonts>
  <fills count="10">
    <fill>
      <patternFill patternType="none"/>
    </fill>
    <fill>
      <patternFill patternType="gray125"/>
    </fill>
    <fill>
      <patternFill patternType="solid">
        <fgColor indexed="9"/>
        <bgColor indexed="64"/>
      </patternFill>
    </fill>
    <fill>
      <patternFill patternType="solid">
        <fgColor theme="4" tint="0.79998168889431442"/>
        <bgColor indexed="64"/>
      </patternFill>
    </fill>
    <fill>
      <patternFill patternType="solid">
        <fgColor theme="7" tint="0.79998168889431442"/>
        <bgColor indexed="64"/>
      </patternFill>
    </fill>
    <fill>
      <patternFill patternType="solid">
        <fgColor theme="9" tint="0.79998168889431442"/>
        <bgColor indexed="64"/>
      </patternFill>
    </fill>
    <fill>
      <patternFill patternType="solid">
        <fgColor indexed="22"/>
        <bgColor indexed="64"/>
      </patternFill>
    </fill>
    <fill>
      <patternFill patternType="solid">
        <fgColor theme="0"/>
        <bgColor indexed="64"/>
      </patternFill>
    </fill>
    <fill>
      <patternFill patternType="solid">
        <fgColor theme="0" tint="-0.249977111117893"/>
        <bgColor indexed="64"/>
      </patternFill>
    </fill>
    <fill>
      <patternFill patternType="solid">
        <fgColor theme="3" tint="0.79998168889431442"/>
        <bgColor indexed="64"/>
      </patternFill>
    </fill>
  </fills>
  <borders count="55">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bottom style="double">
        <color indexed="64"/>
      </bottom>
      <diagonal/>
    </border>
    <border>
      <left/>
      <right/>
      <top/>
      <bottom style="double">
        <color indexed="64"/>
      </bottom>
      <diagonal/>
    </border>
    <border>
      <left/>
      <right style="medium">
        <color indexed="64"/>
      </right>
      <top/>
      <bottom style="double">
        <color indexed="64"/>
      </bottom>
      <diagonal/>
    </border>
    <border>
      <left style="hair">
        <color indexed="64"/>
      </left>
      <right style="medium">
        <color indexed="64"/>
      </right>
      <top style="hair">
        <color indexed="64"/>
      </top>
      <bottom style="medium">
        <color indexed="64"/>
      </bottom>
      <diagonal/>
    </border>
    <border>
      <left style="hair">
        <color indexed="64"/>
      </left>
      <right style="hair">
        <color indexed="64"/>
      </right>
      <top style="hair">
        <color indexed="64"/>
      </top>
      <bottom style="medium">
        <color indexed="64"/>
      </bottom>
      <diagonal/>
    </border>
    <border>
      <left style="medium">
        <color indexed="64"/>
      </left>
      <right style="hair">
        <color indexed="64"/>
      </right>
      <top style="hair">
        <color indexed="64"/>
      </top>
      <bottom style="medium">
        <color indexed="64"/>
      </bottom>
      <diagonal/>
    </border>
    <border>
      <left/>
      <right/>
      <top style="hair">
        <color indexed="64"/>
      </top>
      <bottom style="medium">
        <color indexed="64"/>
      </bottom>
      <diagonal/>
    </border>
    <border>
      <left style="hair">
        <color indexed="64"/>
      </left>
      <right/>
      <top style="hair">
        <color indexed="64"/>
      </top>
      <bottom style="medium">
        <color indexed="64"/>
      </bottom>
      <diagonal/>
    </border>
    <border>
      <left style="hair">
        <color indexed="64"/>
      </left>
      <right style="medium">
        <color indexed="64"/>
      </right>
      <top style="hair">
        <color indexed="64"/>
      </top>
      <bottom/>
      <diagonal/>
    </border>
    <border>
      <left style="hair">
        <color indexed="64"/>
      </left>
      <right style="hair">
        <color indexed="64"/>
      </right>
      <top style="hair">
        <color indexed="64"/>
      </top>
      <bottom/>
      <diagonal/>
    </border>
    <border>
      <left style="medium">
        <color indexed="64"/>
      </left>
      <right style="hair">
        <color indexed="64"/>
      </right>
      <top style="hair">
        <color indexed="64"/>
      </top>
      <bottom/>
      <diagonal/>
    </border>
    <border>
      <left/>
      <right/>
      <top style="hair">
        <color indexed="64"/>
      </top>
      <bottom/>
      <diagonal/>
    </border>
    <border>
      <left style="hair">
        <color indexed="64"/>
      </left>
      <right/>
      <top style="hair">
        <color indexed="64"/>
      </top>
      <bottom/>
      <diagonal/>
    </border>
    <border>
      <left style="hair">
        <color indexed="64"/>
      </left>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medium">
        <color indexed="64"/>
      </left>
      <right style="hair">
        <color indexed="64"/>
      </right>
      <top style="hair">
        <color indexed="64"/>
      </top>
      <bottom style="hair">
        <color indexed="64"/>
      </bottom>
      <diagonal/>
    </border>
    <border>
      <left/>
      <right/>
      <top style="hair">
        <color indexed="64"/>
      </top>
      <bottom style="hair">
        <color indexed="64"/>
      </bottom>
      <diagonal/>
    </border>
    <border>
      <left style="hair">
        <color indexed="64"/>
      </left>
      <right style="medium">
        <color indexed="64"/>
      </right>
      <top/>
      <bottom style="hair">
        <color indexed="64"/>
      </bottom>
      <diagonal/>
    </border>
    <border>
      <left style="hair">
        <color indexed="64"/>
      </left>
      <right style="hair">
        <color indexed="64"/>
      </right>
      <top/>
      <bottom style="hair">
        <color indexed="64"/>
      </bottom>
      <diagonal/>
    </border>
    <border>
      <left style="medium">
        <color indexed="64"/>
      </left>
      <right style="hair">
        <color indexed="64"/>
      </right>
      <top/>
      <bottom style="hair">
        <color indexed="64"/>
      </bottom>
      <diagonal/>
    </border>
    <border>
      <left style="hair">
        <color indexed="64"/>
      </left>
      <right/>
      <top/>
      <bottom style="hair">
        <color indexed="64"/>
      </bottom>
      <diagonal/>
    </border>
    <border>
      <left style="medium">
        <color indexed="64"/>
      </left>
      <right style="hair">
        <color indexed="64"/>
      </right>
      <top style="medium">
        <color indexed="64"/>
      </top>
      <bottom style="hair">
        <color indexed="64"/>
      </bottom>
      <diagonal/>
    </border>
    <border>
      <left style="hair">
        <color indexed="64"/>
      </left>
      <right style="medium">
        <color indexed="64"/>
      </right>
      <top style="medium">
        <color indexed="64"/>
      </top>
      <bottom style="medium">
        <color indexed="64"/>
      </bottom>
      <diagonal/>
    </border>
    <border>
      <left style="hair">
        <color indexed="64"/>
      </left>
      <right style="hair">
        <color indexed="64"/>
      </right>
      <top style="medium">
        <color indexed="64"/>
      </top>
      <bottom style="medium">
        <color indexed="64"/>
      </bottom>
      <diagonal/>
    </border>
    <border>
      <left style="medium">
        <color indexed="64"/>
      </left>
      <right style="hair">
        <color indexed="64"/>
      </right>
      <top style="medium">
        <color indexed="64"/>
      </top>
      <bottom style="medium">
        <color indexed="64"/>
      </bottom>
      <diagonal/>
    </border>
    <border>
      <left style="hair">
        <color indexed="64"/>
      </left>
      <right/>
      <top style="medium">
        <color indexed="64"/>
      </top>
      <bottom style="medium">
        <color indexed="64"/>
      </bottom>
      <diagonal/>
    </border>
    <border>
      <left style="medium">
        <color indexed="64"/>
      </left>
      <right style="hair">
        <color indexed="64"/>
      </right>
      <top/>
      <bottom/>
      <diagonal/>
    </border>
    <border>
      <left/>
      <right style="hair">
        <color indexed="64"/>
      </right>
      <top style="hair">
        <color indexed="64"/>
      </top>
      <bottom/>
      <diagonal/>
    </border>
    <border>
      <left/>
      <right style="medium">
        <color indexed="64"/>
      </right>
      <top style="hair">
        <color indexed="64"/>
      </top>
      <bottom style="hair">
        <color indexed="64"/>
      </bottom>
      <diagonal/>
    </border>
    <border>
      <left style="medium">
        <color indexed="64"/>
      </left>
      <right/>
      <top style="hair">
        <color indexed="64"/>
      </top>
      <bottom style="hair">
        <color indexed="64"/>
      </bottom>
      <diagonal/>
    </border>
    <border>
      <left style="hair">
        <color indexed="64"/>
      </left>
      <right style="medium">
        <color indexed="64"/>
      </right>
      <top style="medium">
        <color indexed="64"/>
      </top>
      <bottom style="hair">
        <color indexed="64"/>
      </bottom>
      <diagonal/>
    </border>
    <border>
      <left style="hair">
        <color indexed="64"/>
      </left>
      <right style="hair">
        <color indexed="64"/>
      </right>
      <top style="medium">
        <color indexed="64"/>
      </top>
      <bottom style="hair">
        <color indexed="64"/>
      </bottom>
      <diagonal/>
    </border>
    <border>
      <left/>
      <right style="hair">
        <color indexed="64"/>
      </right>
      <top style="medium">
        <color indexed="64"/>
      </top>
      <bottom style="hair">
        <color indexed="64"/>
      </bottom>
      <diagonal/>
    </border>
  </borders>
  <cellStyleXfs count="13">
    <xf numFmtId="0" fontId="0" fillId="0" borderId="0" applyNumberFormat="0" applyFont="0" applyFill="0" applyBorder="0" applyAlignment="0" applyProtection="0"/>
    <xf numFmtId="44" fontId="1" fillId="0" borderId="0" applyNumberFormat="0" applyFont="0" applyFill="0" applyBorder="0" applyAlignment="0" applyProtection="0"/>
    <xf numFmtId="0" fontId="1" fillId="0" borderId="0"/>
    <xf numFmtId="166" fontId="2" fillId="0" borderId="0" applyFont="0" applyFill="0" applyBorder="0" applyAlignment="0" applyProtection="0"/>
    <xf numFmtId="166" fontId="2" fillId="0" borderId="0" applyFont="0" applyFill="0" applyBorder="0" applyAlignment="0" applyProtection="0"/>
    <xf numFmtId="0" fontId="2" fillId="0" borderId="0"/>
    <xf numFmtId="0" fontId="2" fillId="0" borderId="0"/>
    <xf numFmtId="0" fontId="2" fillId="0" borderId="0"/>
    <xf numFmtId="9"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cellStyleXfs>
  <cellXfs count="273">
    <xf numFmtId="0" fontId="0" fillId="0" borderId="0" xfId="0" applyNumberFormat="1" applyFont="1" applyFill="1" applyBorder="1" applyAlignment="1"/>
    <xf numFmtId="0" fontId="2" fillId="0" borderId="0" xfId="0" applyNumberFormat="1" applyFont="1" applyFill="1" applyBorder="1" applyAlignment="1">
      <alignment horizontal="center" vertical="center"/>
    </xf>
    <xf numFmtId="2" fontId="2" fillId="0" borderId="0" xfId="0" applyNumberFormat="1" applyFont="1" applyFill="1" applyBorder="1" applyAlignment="1">
      <alignment horizontal="center" vertical="center"/>
    </xf>
    <xf numFmtId="164" fontId="2" fillId="0" borderId="0" xfId="1" applyNumberFormat="1" applyFont="1" applyFill="1" applyBorder="1" applyAlignment="1">
      <alignment horizontal="center" vertical="center"/>
    </xf>
    <xf numFmtId="0" fontId="2" fillId="4" borderId="0" xfId="0" applyNumberFormat="1" applyFont="1" applyFill="1" applyBorder="1" applyAlignment="1">
      <alignment horizontal="center" vertical="center"/>
    </xf>
    <xf numFmtId="2" fontId="2" fillId="4" borderId="0" xfId="0" applyNumberFormat="1" applyFont="1" applyFill="1" applyBorder="1" applyAlignment="1">
      <alignment horizontal="center" vertical="center"/>
    </xf>
    <xf numFmtId="0" fontId="2" fillId="5" borderId="0" xfId="0" applyNumberFormat="1" applyFont="1" applyFill="1" applyBorder="1" applyAlignment="1">
      <alignment horizontal="center" vertical="center"/>
    </xf>
    <xf numFmtId="2" fontId="2" fillId="5" borderId="0" xfId="0" applyNumberFormat="1" applyFont="1" applyFill="1" applyBorder="1" applyAlignment="1">
      <alignment horizontal="center" vertical="center"/>
    </xf>
    <xf numFmtId="0" fontId="5" fillId="3" borderId="0" xfId="0" applyNumberFormat="1" applyFont="1" applyFill="1" applyBorder="1" applyAlignment="1">
      <alignment horizontal="center" vertical="center"/>
    </xf>
    <xf numFmtId="2" fontId="5" fillId="3" borderId="0" xfId="0" applyNumberFormat="1" applyFont="1" applyFill="1" applyBorder="1" applyAlignment="1">
      <alignment horizontal="center" vertical="center"/>
    </xf>
    <xf numFmtId="0" fontId="6" fillId="0" borderId="1" xfId="0" applyNumberFormat="1" applyFont="1" applyFill="1" applyBorder="1" applyAlignment="1">
      <alignment horizontal="center" vertical="center"/>
    </xf>
    <xf numFmtId="0" fontId="6" fillId="0" borderId="0" xfId="0" applyNumberFormat="1" applyFont="1" applyFill="1" applyBorder="1" applyAlignment="1"/>
    <xf numFmtId="0" fontId="6" fillId="0" borderId="9" xfId="0" applyNumberFormat="1" applyFont="1" applyFill="1" applyBorder="1" applyAlignment="1">
      <alignment horizontal="center" vertical="center" wrapText="1"/>
    </xf>
    <xf numFmtId="0" fontId="6" fillId="0" borderId="10" xfId="0" applyNumberFormat="1" applyFont="1" applyFill="1" applyBorder="1" applyAlignment="1">
      <alignment horizontal="center" vertical="center" wrapText="1"/>
    </xf>
    <xf numFmtId="0" fontId="6" fillId="0" borderId="10" xfId="0" applyNumberFormat="1" applyFont="1" applyFill="1" applyBorder="1" applyAlignment="1">
      <alignment horizontal="center" vertical="center"/>
    </xf>
    <xf numFmtId="0" fontId="6" fillId="0" borderId="11" xfId="0" applyNumberFormat="1" applyFont="1" applyFill="1" applyBorder="1" applyAlignment="1">
      <alignment horizontal="center" vertical="center"/>
    </xf>
    <xf numFmtId="0" fontId="6" fillId="0" borderId="4" xfId="0" applyNumberFormat="1" applyFont="1" applyFill="1" applyBorder="1" applyAlignment="1">
      <alignment horizontal="center" vertical="center"/>
    </xf>
    <xf numFmtId="0" fontId="6" fillId="0" borderId="0" xfId="0" applyNumberFormat="1" applyFont="1" applyFill="1" applyBorder="1" applyAlignment="1">
      <alignment horizontal="center" vertical="center"/>
    </xf>
    <xf numFmtId="165" fontId="6" fillId="0" borderId="0" xfId="0" applyNumberFormat="1" applyFont="1" applyFill="1" applyBorder="1" applyAlignment="1">
      <alignment horizontal="center" vertical="center"/>
    </xf>
    <xf numFmtId="164" fontId="6" fillId="0" borderId="0" xfId="1" applyNumberFormat="1" applyFont="1" applyFill="1" applyBorder="1" applyAlignment="1">
      <alignment horizontal="center" vertical="center"/>
    </xf>
    <xf numFmtId="164" fontId="6" fillId="0" borderId="5" xfId="1" applyNumberFormat="1" applyFont="1" applyFill="1" applyBorder="1" applyAlignment="1">
      <alignment horizontal="center" vertical="center"/>
    </xf>
    <xf numFmtId="0" fontId="6" fillId="0" borderId="8" xfId="0" applyNumberFormat="1" applyFont="1" applyFill="1" applyBorder="1" applyAlignment="1">
      <alignment horizontal="center" vertical="center"/>
    </xf>
    <xf numFmtId="0" fontId="6" fillId="0" borderId="6" xfId="0" applyNumberFormat="1" applyFont="1" applyFill="1" applyBorder="1" applyAlignment="1">
      <alignment horizontal="center" vertical="center"/>
    </xf>
    <xf numFmtId="165" fontId="6" fillId="0" borderId="6" xfId="0" applyNumberFormat="1" applyFont="1" applyFill="1" applyBorder="1" applyAlignment="1">
      <alignment horizontal="center" vertical="center"/>
    </xf>
    <xf numFmtId="164" fontId="6" fillId="0" borderId="6" xfId="1" applyNumberFormat="1" applyFont="1" applyFill="1" applyBorder="1" applyAlignment="1">
      <alignment horizontal="center" vertical="center"/>
    </xf>
    <xf numFmtId="164" fontId="6" fillId="0" borderId="7" xfId="1" applyNumberFormat="1" applyFont="1" applyFill="1" applyBorder="1" applyAlignment="1">
      <alignment horizontal="center" vertical="center"/>
    </xf>
    <xf numFmtId="164" fontId="6" fillId="0" borderId="0" xfId="0" applyNumberFormat="1" applyFont="1" applyFill="1" applyBorder="1" applyAlignment="1"/>
    <xf numFmtId="0" fontId="6" fillId="0" borderId="4" xfId="0" applyNumberFormat="1" applyFont="1" applyFill="1" applyBorder="1" applyAlignment="1">
      <alignment horizontal="center" vertical="center" wrapText="1"/>
    </xf>
    <xf numFmtId="0" fontId="6" fillId="0" borderId="0" xfId="0" applyNumberFormat="1" applyFont="1" applyFill="1" applyBorder="1" applyAlignment="1">
      <alignment horizontal="center" vertical="center" wrapText="1"/>
    </xf>
    <xf numFmtId="0" fontId="1" fillId="0" borderId="0" xfId="2"/>
    <xf numFmtId="0" fontId="2" fillId="0" borderId="0" xfId="2" applyFont="1" applyAlignment="1">
      <alignment horizontal="center"/>
    </xf>
    <xf numFmtId="167" fontId="2" fillId="0" borderId="0" xfId="2" applyNumberFormat="1" applyFont="1"/>
    <xf numFmtId="168" fontId="2" fillId="0" borderId="0" xfId="2" applyNumberFormat="1" applyFont="1"/>
    <xf numFmtId="168" fontId="2" fillId="0" borderId="0" xfId="2" applyNumberFormat="1" applyFont="1" applyAlignment="1">
      <alignment horizontal="right"/>
    </xf>
    <xf numFmtId="168" fontId="2" fillId="0" borderId="0" xfId="2" applyNumberFormat="1" applyFont="1" applyAlignment="1">
      <alignment horizontal="left" vertical="center"/>
    </xf>
    <xf numFmtId="0" fontId="2" fillId="0" borderId="0" xfId="2" applyFont="1" applyAlignment="1">
      <alignment horizontal="center" vertical="center"/>
    </xf>
    <xf numFmtId="164" fontId="2" fillId="0" borderId="0" xfId="1" applyNumberFormat="1" applyFont="1" applyFill="1" applyBorder="1" applyAlignment="1">
      <alignment horizontal="center" vertical="center" wrapText="1"/>
    </xf>
    <xf numFmtId="0" fontId="5" fillId="0" borderId="0" xfId="0" applyFont="1" applyBorder="1"/>
    <xf numFmtId="2" fontId="2" fillId="0" borderId="0" xfId="2" applyNumberFormat="1" applyFont="1"/>
    <xf numFmtId="168" fontId="5" fillId="0" borderId="0" xfId="2" applyNumberFormat="1" applyFont="1"/>
    <xf numFmtId="2" fontId="10" fillId="0" borderId="0" xfId="2" applyNumberFormat="1" applyFont="1" applyAlignment="1">
      <alignment horizontal="center" vertical="top"/>
    </xf>
    <xf numFmtId="4" fontId="2" fillId="0" borderId="0" xfId="2" applyNumberFormat="1" applyFont="1" applyAlignment="1">
      <alignment horizontal="center" vertical="center"/>
    </xf>
    <xf numFmtId="2" fontId="2" fillId="0" borderId="0" xfId="2" applyNumberFormat="1" applyFont="1" applyAlignment="1">
      <alignment horizontal="center" vertical="center"/>
    </xf>
    <xf numFmtId="4" fontId="2" fillId="0" borderId="0" xfId="2" applyNumberFormat="1" applyFont="1" applyAlignment="1">
      <alignment horizontal="right" vertical="center"/>
    </xf>
    <xf numFmtId="168" fontId="2" fillId="0" borderId="0" xfId="2" applyNumberFormat="1" applyFont="1" applyAlignment="1">
      <alignment horizontal="right" vertical="top"/>
    </xf>
    <xf numFmtId="2" fontId="11" fillId="0" borderId="0" xfId="2" applyNumberFormat="1" applyFont="1" applyAlignment="1">
      <alignment horizontal="center" vertical="top"/>
    </xf>
    <xf numFmtId="4" fontId="2" fillId="0" borderId="0" xfId="2" applyNumberFormat="1" applyFont="1" applyAlignment="1">
      <alignment horizontal="left" vertical="center"/>
    </xf>
    <xf numFmtId="2" fontId="5" fillId="0" borderId="0" xfId="2" applyNumberFormat="1" applyFont="1" applyAlignment="1">
      <alignment horizontal="center" vertical="center"/>
    </xf>
    <xf numFmtId="168" fontId="5" fillId="0" borderId="0" xfId="2" applyNumberFormat="1" applyFont="1" applyAlignment="1">
      <alignment vertical="center"/>
    </xf>
    <xf numFmtId="164" fontId="2" fillId="0" borderId="17" xfId="1" applyNumberFormat="1" applyFont="1" applyFill="1" applyBorder="1" applyAlignment="1">
      <alignment horizontal="center" vertical="center"/>
    </xf>
    <xf numFmtId="2" fontId="2" fillId="0" borderId="19" xfId="0" applyNumberFormat="1" applyFont="1" applyFill="1" applyBorder="1" applyAlignment="1">
      <alignment horizontal="center" vertical="center"/>
    </xf>
    <xf numFmtId="164" fontId="2" fillId="0" borderId="20" xfId="1" applyNumberFormat="1" applyFont="1" applyFill="1" applyBorder="1" applyAlignment="1">
      <alignment horizontal="center" vertical="center"/>
    </xf>
    <xf numFmtId="164" fontId="5" fillId="3" borderId="17" xfId="1" applyNumberFormat="1" applyFont="1" applyFill="1" applyBorder="1" applyAlignment="1">
      <alignment horizontal="center" vertical="center"/>
    </xf>
    <xf numFmtId="164" fontId="2" fillId="4" borderId="17" xfId="1" applyNumberFormat="1" applyFont="1" applyFill="1" applyBorder="1" applyAlignment="1">
      <alignment horizontal="center" vertical="center"/>
    </xf>
    <xf numFmtId="164" fontId="2" fillId="5" borderId="17" xfId="1" applyNumberFormat="1" applyFont="1" applyFill="1" applyBorder="1" applyAlignment="1">
      <alignment horizontal="center" vertical="center"/>
    </xf>
    <xf numFmtId="0" fontId="2" fillId="0" borderId="19" xfId="0" applyNumberFormat="1" applyFont="1" applyFill="1" applyBorder="1" applyAlignment="1">
      <alignment horizontal="center" vertical="center"/>
    </xf>
    <xf numFmtId="2" fontId="2" fillId="0" borderId="22" xfId="0" applyNumberFormat="1" applyFont="1" applyFill="1" applyBorder="1" applyAlignment="1">
      <alignment horizontal="center" vertical="center"/>
    </xf>
    <xf numFmtId="0" fontId="2" fillId="0" borderId="22" xfId="0" applyNumberFormat="1" applyFont="1" applyFill="1" applyBorder="1" applyAlignment="1">
      <alignment horizontal="center" vertical="center"/>
    </xf>
    <xf numFmtId="164" fontId="2" fillId="0" borderId="23" xfId="1" applyNumberFormat="1" applyFont="1" applyFill="1" applyBorder="1" applyAlignment="1">
      <alignment horizontal="center" vertical="center"/>
    </xf>
    <xf numFmtId="0" fontId="2" fillId="0" borderId="0" xfId="7"/>
    <xf numFmtId="168" fontId="2" fillId="0" borderId="0" xfId="7" applyNumberFormat="1"/>
    <xf numFmtId="0" fontId="2" fillId="0" borderId="0" xfId="7" applyAlignment="1">
      <alignment horizontal="center"/>
    </xf>
    <xf numFmtId="0" fontId="2" fillId="0" borderId="0" xfId="7" applyAlignment="1">
      <alignment horizontal="center" vertical="top"/>
    </xf>
    <xf numFmtId="168" fontId="6" fillId="0" borderId="2" xfId="7" applyNumberFormat="1" applyFont="1" applyBorder="1"/>
    <xf numFmtId="168" fontId="6" fillId="0" borderId="2" xfId="7" applyNumberFormat="1" applyFont="1" applyBorder="1" applyAlignment="1">
      <alignment horizontal="left" vertical="center"/>
    </xf>
    <xf numFmtId="0" fontId="6" fillId="0" borderId="0" xfId="7" applyFont="1"/>
    <xf numFmtId="49" fontId="6" fillId="0" borderId="0" xfId="7" applyNumberFormat="1" applyFont="1" applyAlignment="1">
      <alignment horizontal="left"/>
    </xf>
    <xf numFmtId="49" fontId="6" fillId="0" borderId="0" xfId="7" applyNumberFormat="1" applyFont="1"/>
    <xf numFmtId="168" fontId="6" fillId="0" borderId="10" xfId="7" applyNumberFormat="1" applyFont="1" applyBorder="1"/>
    <xf numFmtId="167" fontId="6" fillId="0" borderId="10" xfId="7" applyNumberFormat="1" applyFont="1" applyBorder="1"/>
    <xf numFmtId="0" fontId="6" fillId="0" borderId="10" xfId="7" applyFont="1" applyBorder="1" applyAlignment="1">
      <alignment horizontal="center"/>
    </xf>
    <xf numFmtId="0" fontId="6" fillId="0" borderId="0" xfId="7" applyFont="1" applyAlignment="1">
      <alignment horizontal="right"/>
    </xf>
    <xf numFmtId="169" fontId="6" fillId="0" borderId="10" xfId="7" applyNumberFormat="1" applyFont="1" applyBorder="1"/>
    <xf numFmtId="168" fontId="6" fillId="0" borderId="6" xfId="7" applyNumberFormat="1" applyFont="1" applyBorder="1"/>
    <xf numFmtId="167" fontId="6" fillId="0" borderId="6" xfId="7" applyNumberFormat="1" applyFont="1" applyBorder="1"/>
    <xf numFmtId="0" fontId="6" fillId="0" borderId="6" xfId="7" applyFont="1" applyBorder="1" applyAlignment="1">
      <alignment horizontal="center"/>
    </xf>
    <xf numFmtId="168" fontId="6" fillId="0" borderId="0" xfId="7" applyNumberFormat="1" applyFont="1" applyAlignment="1">
      <alignment horizontal="right"/>
    </xf>
    <xf numFmtId="0" fontId="12" fillId="0" borderId="0" xfId="7" applyFont="1" applyAlignment="1">
      <alignment horizontal="left" vertical="top"/>
    </xf>
    <xf numFmtId="0" fontId="13" fillId="0" borderId="0" xfId="7" applyFont="1"/>
    <xf numFmtId="168" fontId="13" fillId="0" borderId="24" xfId="7" applyNumberFormat="1" applyFont="1" applyBorder="1"/>
    <xf numFmtId="168" fontId="13" fillId="0" borderId="25" xfId="7" applyNumberFormat="1" applyFont="1" applyBorder="1"/>
    <xf numFmtId="168" fontId="13" fillId="0" borderId="26" xfId="7" applyNumberFormat="1" applyFont="1" applyBorder="1"/>
    <xf numFmtId="0" fontId="13" fillId="0" borderId="27" xfId="7" applyFont="1" applyBorder="1" applyAlignment="1">
      <alignment horizontal="center"/>
    </xf>
    <xf numFmtId="0" fontId="13" fillId="0" borderId="28" xfId="7" applyFont="1" applyBorder="1" applyAlignment="1">
      <alignment horizontal="center"/>
    </xf>
    <xf numFmtId="0" fontId="13" fillId="0" borderId="25" xfId="7" applyFont="1" applyBorder="1"/>
    <xf numFmtId="0" fontId="13" fillId="0" borderId="26" xfId="7" applyFont="1" applyBorder="1" applyAlignment="1">
      <alignment horizontal="center" vertical="top"/>
    </xf>
    <xf numFmtId="10" fontId="14" fillId="0" borderId="29" xfId="9" applyNumberFormat="1" applyFont="1" applyFill="1" applyBorder="1"/>
    <xf numFmtId="168" fontId="14" fillId="0" borderId="30" xfId="7" applyNumberFormat="1" applyFont="1" applyBorder="1"/>
    <xf numFmtId="168" fontId="13" fillId="0" borderId="30" xfId="7" applyNumberFormat="1" applyFont="1" applyBorder="1"/>
    <xf numFmtId="168" fontId="14" fillId="0" borderId="31" xfId="7" applyNumberFormat="1" applyFont="1" applyBorder="1"/>
    <xf numFmtId="0" fontId="13" fillId="0" borderId="32" xfId="7" applyFont="1" applyBorder="1" applyAlignment="1">
      <alignment horizontal="center"/>
    </xf>
    <xf numFmtId="0" fontId="13" fillId="0" borderId="33" xfId="7" applyFont="1" applyBorder="1" applyAlignment="1">
      <alignment horizontal="center"/>
    </xf>
    <xf numFmtId="0" fontId="14" fillId="0" borderId="30" xfId="7" applyFont="1" applyBorder="1"/>
    <xf numFmtId="0" fontId="13" fillId="0" borderId="31" xfId="7" applyFont="1" applyBorder="1" applyAlignment="1">
      <alignment vertical="top"/>
    </xf>
    <xf numFmtId="168" fontId="13" fillId="0" borderId="31" xfId="7" applyNumberFormat="1" applyFont="1" applyBorder="1"/>
    <xf numFmtId="168" fontId="14" fillId="6" borderId="34" xfId="7" applyNumberFormat="1" applyFont="1" applyFill="1" applyBorder="1" applyAlignment="1">
      <alignment horizontal="right"/>
    </xf>
    <xf numFmtId="0" fontId="13" fillId="0" borderId="34" xfId="7" applyFont="1" applyBorder="1" applyAlignment="1">
      <alignment horizontal="center"/>
    </xf>
    <xf numFmtId="10" fontId="14" fillId="6" borderId="35" xfId="9" applyNumberFormat="1" applyFont="1" applyFill="1" applyBorder="1"/>
    <xf numFmtId="168" fontId="14" fillId="6" borderId="36" xfId="7" applyNumberFormat="1" applyFont="1" applyFill="1" applyBorder="1"/>
    <xf numFmtId="168" fontId="13" fillId="0" borderId="34" xfId="7" applyNumberFormat="1" applyFont="1" applyBorder="1"/>
    <xf numFmtId="168" fontId="13" fillId="0" borderId="37" xfId="7" applyNumberFormat="1" applyFont="1" applyBorder="1"/>
    <xf numFmtId="0" fontId="13" fillId="0" borderId="38" xfId="7" applyFont="1" applyBorder="1" applyAlignment="1">
      <alignment horizontal="center"/>
    </xf>
    <xf numFmtId="0" fontId="14" fillId="0" borderId="36" xfId="7" applyFont="1" applyBorder="1"/>
    <xf numFmtId="0" fontId="13" fillId="0" borderId="37" xfId="7" applyFont="1" applyBorder="1" applyAlignment="1">
      <alignment vertical="top"/>
    </xf>
    <xf numFmtId="168" fontId="13" fillId="0" borderId="35" xfId="7" applyNumberFormat="1" applyFont="1" applyBorder="1"/>
    <xf numFmtId="168" fontId="13" fillId="0" borderId="36" xfId="7" applyNumberFormat="1" applyFont="1" applyBorder="1"/>
    <xf numFmtId="10" fontId="14" fillId="6" borderId="36" xfId="9" applyNumberFormat="1" applyFont="1" applyFill="1" applyBorder="1"/>
    <xf numFmtId="168" fontId="14" fillId="6" borderId="37" xfId="7" applyNumberFormat="1" applyFont="1" applyFill="1" applyBorder="1"/>
    <xf numFmtId="10" fontId="14" fillId="0" borderId="35" xfId="9" applyNumberFormat="1" applyFont="1" applyFill="1" applyBorder="1"/>
    <xf numFmtId="168" fontId="14" fillId="0" borderId="36" xfId="7" applyNumberFormat="1" applyFont="1" applyBorder="1"/>
    <xf numFmtId="168" fontId="13" fillId="0" borderId="38" xfId="7" applyNumberFormat="1" applyFont="1" applyBorder="1" applyAlignment="1">
      <alignment horizontal="center"/>
    </xf>
    <xf numFmtId="168" fontId="13" fillId="0" borderId="34" xfId="7" applyNumberFormat="1" applyFont="1" applyBorder="1" applyAlignment="1">
      <alignment horizontal="center"/>
    </xf>
    <xf numFmtId="0" fontId="14" fillId="0" borderId="0" xfId="7" applyFont="1"/>
    <xf numFmtId="4" fontId="15" fillId="0" borderId="35" xfId="7" applyNumberFormat="1" applyFont="1" applyBorder="1" applyAlignment="1">
      <alignment horizontal="right" vertical="top"/>
    </xf>
    <xf numFmtId="4" fontId="15" fillId="0" borderId="36" xfId="7" applyNumberFormat="1" applyFont="1" applyBorder="1" applyAlignment="1">
      <alignment horizontal="right" vertical="top"/>
    </xf>
    <xf numFmtId="4" fontId="15" fillId="0" borderId="37" xfId="7" applyNumberFormat="1" applyFont="1" applyBorder="1" applyAlignment="1">
      <alignment horizontal="right" vertical="top"/>
    </xf>
    <xf numFmtId="168" fontId="14" fillId="6" borderId="38" xfId="7" applyNumberFormat="1" applyFont="1" applyFill="1" applyBorder="1" applyAlignment="1">
      <alignment horizontal="center"/>
    </xf>
    <xf numFmtId="0" fontId="14" fillId="6" borderId="36" xfId="7" applyFont="1" applyFill="1" applyBorder="1"/>
    <xf numFmtId="0" fontId="14" fillId="0" borderId="37" xfId="7" applyFont="1" applyBorder="1" applyAlignment="1">
      <alignment vertical="top"/>
    </xf>
    <xf numFmtId="9" fontId="15" fillId="0" borderId="35" xfId="9" applyFont="1" applyFill="1" applyBorder="1" applyAlignment="1">
      <alignment horizontal="right" vertical="top"/>
    </xf>
    <xf numFmtId="9" fontId="15" fillId="0" borderId="36" xfId="9" applyFont="1" applyFill="1" applyBorder="1" applyAlignment="1">
      <alignment horizontal="right" vertical="top"/>
    </xf>
    <xf numFmtId="168" fontId="13" fillId="0" borderId="39" xfId="7" applyNumberFormat="1" applyFont="1" applyBorder="1" applyAlignment="1">
      <alignment vertical="center" wrapText="1"/>
    </xf>
    <xf numFmtId="4" fontId="15" fillId="0" borderId="34" xfId="7" applyNumberFormat="1" applyFont="1" applyBorder="1" applyAlignment="1">
      <alignment horizontal="right" vertical="top"/>
    </xf>
    <xf numFmtId="0" fontId="15" fillId="0" borderId="36" xfId="7" applyFont="1" applyBorder="1" applyAlignment="1">
      <alignment horizontal="left" vertical="top" wrapText="1"/>
    </xf>
    <xf numFmtId="0" fontId="14" fillId="0" borderId="37" xfId="7" applyFont="1" applyBorder="1" applyAlignment="1">
      <alignment horizontal="center" vertical="top"/>
    </xf>
    <xf numFmtId="10" fontId="13" fillId="0" borderId="35" xfId="9" applyNumberFormat="1" applyFont="1" applyFill="1" applyBorder="1" applyAlignment="1">
      <alignment horizontal="right" vertical="top"/>
    </xf>
    <xf numFmtId="4" fontId="13" fillId="0" borderId="36" xfId="7" applyNumberFormat="1" applyFont="1" applyBorder="1" applyAlignment="1">
      <alignment horizontal="right" vertical="top"/>
    </xf>
    <xf numFmtId="10" fontId="15" fillId="0" borderId="36" xfId="9" applyNumberFormat="1" applyFont="1" applyFill="1" applyBorder="1" applyAlignment="1">
      <alignment horizontal="right" vertical="top"/>
    </xf>
    <xf numFmtId="168" fontId="13" fillId="0" borderId="37" xfId="7" applyNumberFormat="1" applyFont="1" applyBorder="1" applyAlignment="1">
      <alignment vertical="center" wrapText="1"/>
    </xf>
    <xf numFmtId="168" fontId="13" fillId="0" borderId="35" xfId="7" applyNumberFormat="1" applyFont="1" applyBorder="1" applyAlignment="1">
      <alignment vertical="center" wrapText="1"/>
    </xf>
    <xf numFmtId="4" fontId="13" fillId="0" borderId="34" xfId="7" applyNumberFormat="1" applyFont="1" applyBorder="1" applyAlignment="1">
      <alignment horizontal="right" vertical="top"/>
    </xf>
    <xf numFmtId="4" fontId="15" fillId="0" borderId="36" xfId="7" applyNumberFormat="1" applyFont="1" applyBorder="1" applyAlignment="1">
      <alignment horizontal="left" vertical="top"/>
    </xf>
    <xf numFmtId="10" fontId="13" fillId="9" borderId="35" xfId="9" applyNumberFormat="1" applyFont="1" applyFill="1" applyBorder="1" applyAlignment="1">
      <alignment horizontal="right" vertical="top"/>
    </xf>
    <xf numFmtId="10" fontId="15" fillId="9" borderId="36" xfId="9" applyNumberFormat="1" applyFont="1" applyFill="1" applyBorder="1" applyAlignment="1">
      <alignment horizontal="right" vertical="top"/>
    </xf>
    <xf numFmtId="4" fontId="15" fillId="9" borderId="36" xfId="7" applyNumberFormat="1" applyFont="1" applyFill="1" applyBorder="1" applyAlignment="1">
      <alignment horizontal="left" vertical="top"/>
    </xf>
    <xf numFmtId="0" fontId="14" fillId="9" borderId="37" xfId="7" applyFont="1" applyFill="1" applyBorder="1" applyAlignment="1">
      <alignment horizontal="center" vertical="top"/>
    </xf>
    <xf numFmtId="10" fontId="13" fillId="9" borderId="39" xfId="9" applyNumberFormat="1" applyFont="1" applyFill="1" applyBorder="1" applyAlignment="1">
      <alignment horizontal="right" vertical="top"/>
    </xf>
    <xf numFmtId="4" fontId="13" fillId="9" borderId="40" xfId="7" applyNumberFormat="1" applyFont="1" applyFill="1" applyBorder="1" applyAlignment="1">
      <alignment horizontal="right" vertical="top"/>
    </xf>
    <xf numFmtId="10" fontId="15" fillId="9" borderId="40" xfId="9" applyNumberFormat="1" applyFont="1" applyFill="1" applyBorder="1" applyAlignment="1">
      <alignment horizontal="right" vertical="top"/>
    </xf>
    <xf numFmtId="168" fontId="13" fillId="9" borderId="41" xfId="7" applyNumberFormat="1" applyFont="1" applyFill="1" applyBorder="1" applyAlignment="1">
      <alignment vertical="center" wrapText="1"/>
    </xf>
    <xf numFmtId="168" fontId="13" fillId="9" borderId="39" xfId="7" applyNumberFormat="1" applyFont="1" applyFill="1" applyBorder="1" applyAlignment="1">
      <alignment vertical="center" wrapText="1"/>
    </xf>
    <xf numFmtId="4" fontId="13" fillId="9" borderId="42" xfId="7" applyNumberFormat="1" applyFont="1" applyFill="1" applyBorder="1" applyAlignment="1">
      <alignment horizontal="right" vertical="top"/>
    </xf>
    <xf numFmtId="4" fontId="15" fillId="9" borderId="40" xfId="7" applyNumberFormat="1" applyFont="1" applyFill="1" applyBorder="1" applyAlignment="1">
      <alignment horizontal="right" vertical="top"/>
    </xf>
    <xf numFmtId="0" fontId="14" fillId="9" borderId="43" xfId="7" applyFont="1" applyFill="1" applyBorder="1" applyAlignment="1">
      <alignment horizontal="center" vertical="top" wrapText="1"/>
    </xf>
    <xf numFmtId="168" fontId="14" fillId="0" borderId="44" xfId="7" applyNumberFormat="1" applyFont="1" applyBorder="1" applyAlignment="1">
      <alignment horizontal="center" vertical="center" wrapText="1"/>
    </xf>
    <xf numFmtId="168" fontId="14" fillId="0" borderId="45" xfId="7" applyNumberFormat="1" applyFont="1" applyBorder="1" applyAlignment="1">
      <alignment horizontal="center" vertical="center" wrapText="1"/>
    </xf>
    <xf numFmtId="168" fontId="16" fillId="0" borderId="45" xfId="7" applyNumberFormat="1" applyFont="1" applyBorder="1" applyAlignment="1">
      <alignment horizontal="center" vertical="center" wrapText="1"/>
    </xf>
    <xf numFmtId="168" fontId="14" fillId="0" borderId="46" xfId="7" applyNumberFormat="1" applyFont="1" applyBorder="1" applyAlignment="1">
      <alignment horizontal="center" vertical="center" wrapText="1"/>
    </xf>
    <xf numFmtId="0" fontId="14" fillId="0" borderId="12" xfId="7" applyFont="1" applyBorder="1" applyAlignment="1">
      <alignment horizontal="center" vertical="center" wrapText="1"/>
    </xf>
    <xf numFmtId="0" fontId="14" fillId="0" borderId="47" xfId="7" applyFont="1" applyBorder="1" applyAlignment="1">
      <alignment horizontal="center" vertical="center" wrapText="1"/>
    </xf>
    <xf numFmtId="0" fontId="14" fillId="0" borderId="45" xfId="7" applyFont="1" applyBorder="1" applyAlignment="1">
      <alignment vertical="center" wrapText="1"/>
    </xf>
    <xf numFmtId="0" fontId="14" fillId="0" borderId="48" xfId="7" applyFont="1" applyBorder="1" applyAlignment="1">
      <alignment horizontal="center" vertical="top" wrapText="1"/>
    </xf>
    <xf numFmtId="168" fontId="14" fillId="0" borderId="24" xfId="7" applyNumberFormat="1" applyFont="1" applyBorder="1" applyAlignment="1">
      <alignment horizontal="center" vertical="center" wrapText="1"/>
    </xf>
    <xf numFmtId="168" fontId="14" fillId="0" borderId="25" xfId="7" applyNumberFormat="1" applyFont="1" applyBorder="1" applyAlignment="1">
      <alignment horizontal="center" vertical="center" wrapText="1"/>
    </xf>
    <xf numFmtId="168" fontId="16" fillId="0" borderId="25" xfId="7" applyNumberFormat="1" applyFont="1" applyBorder="1" applyAlignment="1">
      <alignment horizontal="center" vertical="center" wrapText="1"/>
    </xf>
    <xf numFmtId="168" fontId="14" fillId="0" borderId="26" xfId="7" applyNumberFormat="1" applyFont="1" applyBorder="1" applyAlignment="1">
      <alignment horizontal="center" vertical="center" wrapText="1"/>
    </xf>
    <xf numFmtId="168" fontId="14" fillId="0" borderId="28" xfId="7" applyNumberFormat="1" applyFont="1" applyBorder="1" applyAlignment="1">
      <alignment horizontal="center" vertical="center" wrapText="1"/>
    </xf>
    <xf numFmtId="0" fontId="14" fillId="0" borderId="28" xfId="7" applyFont="1" applyBorder="1" applyAlignment="1">
      <alignment vertical="center" wrapText="1"/>
    </xf>
    <xf numFmtId="0" fontId="14" fillId="0" borderId="26" xfId="7" applyFont="1" applyBorder="1" applyAlignment="1">
      <alignment horizontal="center" vertical="center" wrapText="1"/>
    </xf>
    <xf numFmtId="168" fontId="14" fillId="0" borderId="35" xfId="7" applyNumberFormat="1" applyFont="1" applyBorder="1" applyAlignment="1">
      <alignment horizontal="center" vertical="center" wrapText="1"/>
    </xf>
    <xf numFmtId="168" fontId="14" fillId="0" borderId="36" xfId="7" applyNumberFormat="1" applyFont="1" applyBorder="1" applyAlignment="1">
      <alignment horizontal="left"/>
    </xf>
    <xf numFmtId="168" fontId="14" fillId="0" borderId="36" xfId="7" applyNumberFormat="1" applyFont="1" applyBorder="1" applyAlignment="1">
      <alignment horizontal="center" vertical="center" wrapText="1"/>
    </xf>
    <xf numFmtId="168" fontId="14" fillId="0" borderId="37" xfId="7" applyNumberFormat="1" applyFont="1" applyBorder="1" applyAlignment="1">
      <alignment horizontal="left"/>
    </xf>
    <xf numFmtId="0" fontId="14" fillId="0" borderId="49" xfId="7" applyFont="1" applyBorder="1" applyAlignment="1">
      <alignment horizontal="center"/>
    </xf>
    <xf numFmtId="0" fontId="14" fillId="0" borderId="30" xfId="7" applyFont="1" applyBorder="1" applyAlignment="1">
      <alignment horizontal="center"/>
    </xf>
    <xf numFmtId="168" fontId="14" fillId="0" borderId="50" xfId="7" applyNumberFormat="1" applyFont="1" applyBorder="1"/>
    <xf numFmtId="168" fontId="14" fillId="0" borderId="38" xfId="7" applyNumberFormat="1" applyFont="1" applyBorder="1"/>
    <xf numFmtId="168" fontId="14" fillId="0" borderId="38" xfId="7" applyNumberFormat="1" applyFont="1" applyBorder="1" applyAlignment="1">
      <alignment horizontal="left"/>
    </xf>
    <xf numFmtId="168" fontId="14" fillId="0" borderId="51" xfId="7" applyNumberFormat="1" applyFont="1" applyBorder="1" applyAlignment="1">
      <alignment horizontal="left"/>
    </xf>
    <xf numFmtId="0" fontId="14" fillId="0" borderId="38" xfId="7" applyFont="1" applyBorder="1" applyAlignment="1">
      <alignment horizontal="center"/>
    </xf>
    <xf numFmtId="0" fontId="14" fillId="0" borderId="36" xfId="7" applyFont="1" applyBorder="1" applyAlignment="1">
      <alignment horizontal="center"/>
    </xf>
    <xf numFmtId="168" fontId="14" fillId="0" borderId="52" xfId="7" applyNumberFormat="1" applyFont="1" applyBorder="1"/>
    <xf numFmtId="168" fontId="14" fillId="0" borderId="53" xfId="7" applyNumberFormat="1" applyFont="1" applyBorder="1"/>
    <xf numFmtId="168" fontId="14" fillId="0" borderId="43" xfId="7" applyNumberFormat="1" applyFont="1" applyBorder="1"/>
    <xf numFmtId="0" fontId="14" fillId="0" borderId="54" xfId="7" applyFont="1" applyBorder="1" applyAlignment="1">
      <alignment horizontal="center"/>
    </xf>
    <xf numFmtId="0" fontId="14" fillId="0" borderId="53" xfId="7" applyFont="1" applyBorder="1" applyAlignment="1">
      <alignment horizontal="center"/>
    </xf>
    <xf numFmtId="0" fontId="14" fillId="0" borderId="53" xfId="7" applyFont="1" applyBorder="1"/>
    <xf numFmtId="0" fontId="14" fillId="0" borderId="43" xfId="7" applyFont="1" applyBorder="1" applyAlignment="1">
      <alignment horizontal="center" vertical="top"/>
    </xf>
    <xf numFmtId="168" fontId="17" fillId="0" borderId="0" xfId="7" applyNumberFormat="1" applyFont="1"/>
    <xf numFmtId="167" fontId="2" fillId="0" borderId="0" xfId="7" applyNumberFormat="1"/>
    <xf numFmtId="49" fontId="2" fillId="0" borderId="0" xfId="7" applyNumberFormat="1" applyAlignment="1">
      <alignment horizontal="left"/>
    </xf>
    <xf numFmtId="49" fontId="2" fillId="0" borderId="0" xfId="7" applyNumberFormat="1"/>
    <xf numFmtId="0" fontId="5" fillId="0" borderId="0" xfId="7" applyFont="1" applyAlignment="1">
      <alignment horizontal="left" vertical="top"/>
    </xf>
    <xf numFmtId="0" fontId="18" fillId="0" borderId="0" xfId="7" applyFont="1" applyAlignment="1">
      <alignment horizontal="left" vertical="top"/>
    </xf>
    <xf numFmtId="168" fontId="13" fillId="0" borderId="0" xfId="7" applyNumberFormat="1" applyFont="1"/>
    <xf numFmtId="4" fontId="13" fillId="0" borderId="42" xfId="7" applyNumberFormat="1" applyFont="1" applyBorder="1" applyAlignment="1">
      <alignment horizontal="right" vertical="top"/>
    </xf>
    <xf numFmtId="168" fontId="13" fillId="0" borderId="41" xfId="7" applyNumberFormat="1" applyFont="1" applyBorder="1" applyAlignment="1">
      <alignment vertical="center" wrapText="1"/>
    </xf>
    <xf numFmtId="4" fontId="13" fillId="0" borderId="40" xfId="7" applyNumberFormat="1" applyFont="1" applyBorder="1" applyAlignment="1">
      <alignment horizontal="right" vertical="top"/>
    </xf>
    <xf numFmtId="168" fontId="2" fillId="0" borderId="0" xfId="2" applyNumberFormat="1" applyFont="1" applyAlignment="1">
      <alignment horizontal="right" vertical="center"/>
    </xf>
    <xf numFmtId="0" fontId="5" fillId="6" borderId="0" xfId="2" applyFont="1" applyFill="1" applyAlignment="1">
      <alignment horizontal="center"/>
    </xf>
    <xf numFmtId="167" fontId="5" fillId="6" borderId="0" xfId="2" applyNumberFormat="1" applyFont="1" applyFill="1"/>
    <xf numFmtId="168" fontId="5" fillId="6" borderId="0" xfId="2" applyNumberFormat="1" applyFont="1" applyFill="1"/>
    <xf numFmtId="2" fontId="5" fillId="6" borderId="0" xfId="2" applyNumberFormat="1" applyFont="1" applyFill="1"/>
    <xf numFmtId="0" fontId="2" fillId="8" borderId="0" xfId="2" applyFont="1" applyFill="1" applyAlignment="1">
      <alignment horizontal="center"/>
    </xf>
    <xf numFmtId="167" fontId="2" fillId="8" borderId="0" xfId="2" applyNumberFormat="1" applyFont="1" applyFill="1"/>
    <xf numFmtId="168" fontId="2" fillId="8" borderId="0" xfId="2" applyNumberFormat="1" applyFont="1" applyFill="1"/>
    <xf numFmtId="2" fontId="2" fillId="8" borderId="0" xfId="2" applyNumberFormat="1" applyFont="1" applyFill="1"/>
    <xf numFmtId="168" fontId="5" fillId="8" borderId="0" xfId="2" applyNumberFormat="1" applyFont="1" applyFill="1"/>
    <xf numFmtId="168" fontId="2" fillId="8" borderId="0" xfId="2" applyNumberFormat="1" applyFont="1" applyFill="1" applyAlignment="1">
      <alignment horizontal="right"/>
    </xf>
    <xf numFmtId="167" fontId="2" fillId="7" borderId="0" xfId="2" applyNumberFormat="1" applyFont="1" applyFill="1"/>
    <xf numFmtId="168" fontId="2" fillId="7" borderId="0" xfId="2" applyNumberFormat="1" applyFont="1" applyFill="1"/>
    <xf numFmtId="2" fontId="2" fillId="7" borderId="0" xfId="0" applyNumberFormat="1" applyFont="1" applyFill="1" applyBorder="1" applyAlignment="1">
      <alignment horizontal="center" vertical="center"/>
    </xf>
    <xf numFmtId="1" fontId="2" fillId="4" borderId="0" xfId="0" applyNumberFormat="1" applyFont="1" applyFill="1" applyBorder="1" applyAlignment="1">
      <alignment horizontal="center" vertical="center"/>
    </xf>
    <xf numFmtId="1" fontId="2" fillId="5" borderId="0" xfId="0" applyNumberFormat="1" applyFont="1" applyFill="1" applyBorder="1" applyAlignment="1">
      <alignment horizontal="center" vertical="center"/>
    </xf>
    <xf numFmtId="1" fontId="2" fillId="0" borderId="0" xfId="0" applyNumberFormat="1" applyFont="1" applyFill="1" applyBorder="1" applyAlignment="1">
      <alignment horizontal="center" vertical="center"/>
    </xf>
    <xf numFmtId="1" fontId="2" fillId="0" borderId="22" xfId="0" applyNumberFormat="1" applyFont="1" applyFill="1" applyBorder="1" applyAlignment="1">
      <alignment horizontal="center" vertical="center"/>
    </xf>
    <xf numFmtId="1" fontId="5" fillId="3" borderId="0" xfId="0" applyNumberFormat="1" applyFont="1" applyFill="1" applyBorder="1" applyAlignment="1">
      <alignment horizontal="center" vertical="center"/>
    </xf>
    <xf numFmtId="1" fontId="2" fillId="4" borderId="0" xfId="1" applyNumberFormat="1" applyFont="1" applyFill="1" applyBorder="1" applyAlignment="1">
      <alignment horizontal="center" vertical="center"/>
    </xf>
    <xf numFmtId="1" fontId="2" fillId="5" borderId="0" xfId="1" applyNumberFormat="1" applyFont="1" applyFill="1" applyBorder="1" applyAlignment="1">
      <alignment horizontal="center" vertical="center"/>
    </xf>
    <xf numFmtId="1" fontId="2" fillId="0" borderId="19" xfId="0" applyNumberFormat="1" applyFont="1" applyFill="1" applyBorder="1" applyAlignment="1">
      <alignment horizontal="center" vertical="center"/>
    </xf>
    <xf numFmtId="1" fontId="2" fillId="0" borderId="0" xfId="2" applyNumberFormat="1" applyFont="1"/>
    <xf numFmtId="1" fontId="2" fillId="0" borderId="0" xfId="2" applyNumberFormat="1" applyFont="1" applyAlignment="1">
      <alignment horizontal="right" vertical="center" wrapText="1"/>
    </xf>
    <xf numFmtId="1" fontId="5" fillId="0" borderId="0" xfId="2" applyNumberFormat="1" applyFont="1"/>
    <xf numFmtId="1" fontId="5" fillId="6" borderId="0" xfId="2" applyNumberFormat="1" applyFont="1" applyFill="1"/>
    <xf numFmtId="1" fontId="5" fillId="8" borderId="0" xfId="2" applyNumberFormat="1" applyFont="1" applyFill="1"/>
    <xf numFmtId="1" fontId="3" fillId="4" borderId="16" xfId="0" applyNumberFormat="1" applyFont="1" applyFill="1" applyBorder="1" applyAlignment="1">
      <alignment horizontal="center" vertical="center"/>
    </xf>
    <xf numFmtId="1" fontId="3" fillId="5" borderId="16" xfId="0" applyNumberFormat="1" applyFont="1" applyFill="1" applyBorder="1" applyAlignment="1">
      <alignment horizontal="center" vertical="center"/>
    </xf>
    <xf numFmtId="1" fontId="4" fillId="2" borderId="16" xfId="0" applyNumberFormat="1" applyFont="1" applyFill="1" applyBorder="1" applyAlignment="1">
      <alignment horizontal="center" vertical="center"/>
    </xf>
    <xf numFmtId="1" fontId="4" fillId="2" borderId="21" xfId="0" applyNumberFormat="1" applyFont="1" applyFill="1" applyBorder="1" applyAlignment="1">
      <alignment horizontal="center" vertical="center"/>
    </xf>
    <xf numFmtId="1" fontId="3" fillId="3" borderId="16" xfId="0" applyNumberFormat="1" applyFont="1" applyFill="1" applyBorder="1" applyAlignment="1">
      <alignment horizontal="center" vertical="center"/>
    </xf>
    <xf numFmtId="1" fontId="4" fillId="2" borderId="18" xfId="0" applyNumberFormat="1" applyFont="1" applyFill="1" applyBorder="1" applyAlignment="1">
      <alignment horizontal="center" vertical="center"/>
    </xf>
    <xf numFmtId="1" fontId="4" fillId="2" borderId="0" xfId="0" applyNumberFormat="1" applyFont="1" applyFill="1" applyBorder="1" applyAlignment="1">
      <alignment horizontal="center" vertical="center"/>
    </xf>
    <xf numFmtId="1" fontId="2" fillId="0" borderId="0" xfId="2" applyNumberFormat="1" applyFont="1" applyAlignment="1">
      <alignment horizontal="center" vertical="center"/>
    </xf>
    <xf numFmtId="1" fontId="5" fillId="0" borderId="0" xfId="2" applyNumberFormat="1" applyFont="1" applyAlignment="1">
      <alignment horizontal="center" vertical="center"/>
    </xf>
    <xf numFmtId="164" fontId="5" fillId="3" borderId="0" xfId="1" applyNumberFormat="1" applyFont="1" applyFill="1" applyBorder="1" applyAlignment="1">
      <alignment horizontal="center" vertical="center"/>
    </xf>
    <xf numFmtId="164" fontId="2" fillId="4" borderId="0" xfId="1" applyNumberFormat="1" applyFont="1" applyFill="1" applyBorder="1" applyAlignment="1">
      <alignment horizontal="center" vertical="center"/>
    </xf>
    <xf numFmtId="164" fontId="2" fillId="5" borderId="0" xfId="1" applyNumberFormat="1" applyFont="1" applyFill="1" applyBorder="1" applyAlignment="1">
      <alignment horizontal="center" vertical="center"/>
    </xf>
    <xf numFmtId="164" fontId="2" fillId="0" borderId="19" xfId="1" applyNumberFormat="1" applyFont="1" applyFill="1" applyBorder="1" applyAlignment="1">
      <alignment horizontal="center" vertical="center"/>
    </xf>
    <xf numFmtId="1" fontId="3" fillId="3" borderId="13" xfId="0" applyNumberFormat="1" applyFont="1" applyFill="1" applyBorder="1" applyAlignment="1">
      <alignment horizontal="center" vertical="center"/>
    </xf>
    <xf numFmtId="1" fontId="5" fillId="3" borderId="14" xfId="1" applyNumberFormat="1" applyFont="1" applyFill="1" applyBorder="1" applyAlignment="1">
      <alignment horizontal="center" vertical="center"/>
    </xf>
    <xf numFmtId="0" fontId="5" fillId="3" borderId="14" xfId="0" applyNumberFormat="1" applyFont="1" applyFill="1" applyBorder="1" applyAlignment="1">
      <alignment horizontal="center" vertical="center"/>
    </xf>
    <xf numFmtId="2" fontId="5" fillId="3" borderId="14" xfId="0" applyNumberFormat="1" applyFont="1" applyFill="1" applyBorder="1" applyAlignment="1">
      <alignment horizontal="center" vertical="center"/>
    </xf>
    <xf numFmtId="164" fontId="5" fillId="3" borderId="14" xfId="1" applyNumberFormat="1" applyFont="1" applyFill="1" applyBorder="1" applyAlignment="1">
      <alignment horizontal="center" vertical="center"/>
    </xf>
    <xf numFmtId="164" fontId="5" fillId="3" borderId="15" xfId="1" applyNumberFormat="1" applyFont="1" applyFill="1" applyBorder="1" applyAlignment="1">
      <alignment horizontal="center" vertical="center"/>
    </xf>
    <xf numFmtId="1" fontId="5" fillId="3" borderId="14" xfId="0" applyNumberFormat="1" applyFont="1" applyFill="1" applyBorder="1" applyAlignment="1">
      <alignment horizontal="center" vertical="center"/>
    </xf>
    <xf numFmtId="164" fontId="2" fillId="0" borderId="22" xfId="1" applyNumberFormat="1" applyFont="1" applyFill="1" applyBorder="1" applyAlignment="1">
      <alignment horizontal="center" vertical="center"/>
    </xf>
    <xf numFmtId="0" fontId="2" fillId="0" borderId="0" xfId="2" applyFont="1" applyAlignment="1">
      <alignment horizontal="right"/>
    </xf>
    <xf numFmtId="0" fontId="5" fillId="0" borderId="0" xfId="2" applyFont="1" applyAlignment="1">
      <alignment horizontal="center" vertical="center"/>
    </xf>
    <xf numFmtId="168" fontId="2" fillId="0" borderId="0" xfId="2" applyNumberFormat="1" applyFont="1" applyAlignment="1">
      <alignment horizontal="right"/>
    </xf>
    <xf numFmtId="0" fontId="2" fillId="0" borderId="0" xfId="2" applyFont="1" applyAlignment="1">
      <alignment horizontal="center" vertical="center" wrapText="1"/>
    </xf>
    <xf numFmtId="164" fontId="2" fillId="0" borderId="0" xfId="1" applyNumberFormat="1" applyFont="1" applyFill="1" applyBorder="1" applyAlignment="1">
      <alignment horizontal="center" vertical="center"/>
    </xf>
    <xf numFmtId="164" fontId="2" fillId="0" borderId="17" xfId="1" applyNumberFormat="1" applyFont="1" applyFill="1" applyBorder="1" applyAlignment="1">
      <alignment horizontal="center" vertical="center"/>
    </xf>
    <xf numFmtId="0" fontId="5" fillId="0" borderId="0" xfId="0" applyFont="1" applyBorder="1" applyAlignment="1">
      <alignment horizontal="center"/>
    </xf>
    <xf numFmtId="0" fontId="5" fillId="0" borderId="0" xfId="2" applyFont="1" applyAlignment="1">
      <alignment horizontal="center"/>
    </xf>
    <xf numFmtId="0" fontId="2" fillId="0" borderId="0" xfId="2" applyFont="1" applyAlignment="1">
      <alignment horizontal="center" vertical="center"/>
    </xf>
    <xf numFmtId="4" fontId="2" fillId="0" borderId="0" xfId="2" applyNumberFormat="1" applyFont="1" applyAlignment="1">
      <alignment horizontal="center" vertical="center"/>
    </xf>
    <xf numFmtId="164" fontId="2" fillId="0" borderId="14" xfId="1" applyNumberFormat="1" applyFont="1" applyFill="1" applyBorder="1" applyAlignment="1">
      <alignment horizontal="center" vertical="center"/>
    </xf>
    <xf numFmtId="164" fontId="2" fillId="0" borderId="15" xfId="1" applyNumberFormat="1" applyFont="1" applyFill="1" applyBorder="1" applyAlignment="1">
      <alignment horizontal="center" vertical="center"/>
    </xf>
    <xf numFmtId="2" fontId="2" fillId="0" borderId="18" xfId="0" applyNumberFormat="1" applyFont="1" applyFill="1" applyBorder="1" applyAlignment="1">
      <alignment horizontal="center" vertical="center" wrapText="1"/>
    </xf>
    <xf numFmtId="2" fontId="2" fillId="0" borderId="19" xfId="0" applyNumberFormat="1" applyFont="1" applyFill="1" applyBorder="1" applyAlignment="1">
      <alignment horizontal="center" vertical="center" wrapText="1"/>
    </xf>
    <xf numFmtId="2" fontId="2" fillId="0" borderId="20" xfId="0" applyNumberFormat="1" applyFont="1" applyFill="1" applyBorder="1" applyAlignment="1">
      <alignment horizontal="center" vertical="center" wrapText="1"/>
    </xf>
    <xf numFmtId="0" fontId="19" fillId="0" borderId="13" xfId="0" applyNumberFormat="1" applyFont="1" applyFill="1" applyBorder="1" applyAlignment="1">
      <alignment horizontal="center" vertical="center"/>
    </xf>
    <xf numFmtId="0" fontId="19" fillId="0" borderId="14" xfId="0" applyNumberFormat="1" applyFont="1" applyFill="1" applyBorder="1" applyAlignment="1">
      <alignment horizontal="center" vertical="center"/>
    </xf>
    <xf numFmtId="0" fontId="19" fillId="0" borderId="15" xfId="0" applyNumberFormat="1" applyFont="1" applyFill="1" applyBorder="1" applyAlignment="1">
      <alignment horizontal="center" vertical="center"/>
    </xf>
    <xf numFmtId="1" fontId="2" fillId="0" borderId="13" xfId="0" applyNumberFormat="1" applyFont="1" applyFill="1" applyBorder="1" applyAlignment="1">
      <alignment horizontal="center" vertical="center"/>
    </xf>
    <xf numFmtId="1" fontId="2" fillId="0" borderId="16" xfId="0" applyNumberFormat="1" applyFont="1" applyFill="1" applyBorder="1" applyAlignment="1">
      <alignment horizontal="center" vertical="center"/>
    </xf>
    <xf numFmtId="1" fontId="2" fillId="0" borderId="18" xfId="0" applyNumberFormat="1" applyFont="1" applyFill="1" applyBorder="1" applyAlignment="1">
      <alignment horizontal="center" vertical="center"/>
    </xf>
    <xf numFmtId="1" fontId="2" fillId="0" borderId="14" xfId="0" applyNumberFormat="1" applyFont="1" applyFill="1" applyBorder="1" applyAlignment="1">
      <alignment horizontal="center" vertical="center" wrapText="1"/>
    </xf>
    <xf numFmtId="1" fontId="2" fillId="0" borderId="0" xfId="0" applyNumberFormat="1" applyFont="1" applyFill="1" applyBorder="1" applyAlignment="1">
      <alignment horizontal="center" vertical="center" wrapText="1"/>
    </xf>
    <xf numFmtId="1" fontId="2" fillId="0" borderId="19" xfId="0" applyNumberFormat="1" applyFont="1" applyFill="1" applyBorder="1" applyAlignment="1">
      <alignment horizontal="center" vertical="center" wrapText="1"/>
    </xf>
    <xf numFmtId="0" fontId="2" fillId="0" borderId="14" xfId="0" applyNumberFormat="1" applyFont="1" applyFill="1" applyBorder="1" applyAlignment="1">
      <alignment horizontal="center" vertical="center"/>
    </xf>
    <xf numFmtId="0" fontId="2" fillId="0" borderId="0" xfId="0" applyNumberFormat="1" applyFont="1" applyFill="1" applyBorder="1" applyAlignment="1">
      <alignment horizontal="center" vertical="center"/>
    </xf>
    <xf numFmtId="0" fontId="2" fillId="0" borderId="19" xfId="0" applyNumberFormat="1" applyFont="1" applyFill="1" applyBorder="1" applyAlignment="1">
      <alignment horizontal="center" vertical="center"/>
    </xf>
    <xf numFmtId="2" fontId="2" fillId="0" borderId="14" xfId="0" applyNumberFormat="1" applyFont="1" applyFill="1" applyBorder="1" applyAlignment="1">
      <alignment horizontal="center" vertical="center" wrapText="1"/>
    </xf>
    <xf numFmtId="2" fontId="2" fillId="0" borderId="0" xfId="0" applyNumberFormat="1" applyFont="1" applyFill="1" applyBorder="1" applyAlignment="1">
      <alignment horizontal="center" vertical="center" wrapText="1"/>
    </xf>
    <xf numFmtId="0" fontId="19" fillId="0" borderId="0" xfId="7" applyFont="1" applyAlignment="1">
      <alignment horizontal="center" vertical="top"/>
    </xf>
    <xf numFmtId="0" fontId="7" fillId="0" borderId="2" xfId="0" applyNumberFormat="1" applyFont="1" applyFill="1" applyBorder="1" applyAlignment="1">
      <alignment horizontal="center" vertical="center" wrapText="1"/>
    </xf>
    <xf numFmtId="0" fontId="7" fillId="0" borderId="2" xfId="0" applyNumberFormat="1" applyFont="1" applyFill="1" applyBorder="1" applyAlignment="1">
      <alignment horizontal="center" vertical="center"/>
    </xf>
    <xf numFmtId="0" fontId="7" fillId="0" borderId="3" xfId="0" applyNumberFormat="1" applyFont="1" applyFill="1" applyBorder="1" applyAlignment="1">
      <alignment horizontal="center" vertical="center"/>
    </xf>
    <xf numFmtId="0" fontId="7" fillId="0" borderId="10" xfId="0" applyNumberFormat="1" applyFont="1" applyFill="1" applyBorder="1" applyAlignment="1">
      <alignment horizontal="center" vertical="center"/>
    </xf>
    <xf numFmtId="0" fontId="7" fillId="0" borderId="11" xfId="0" applyNumberFormat="1" applyFont="1" applyFill="1" applyBorder="1" applyAlignment="1">
      <alignment horizontal="center" vertical="center"/>
    </xf>
    <xf numFmtId="0" fontId="8" fillId="0" borderId="0" xfId="2" applyFont="1" applyAlignment="1">
      <alignment horizontal="right" vertical="center" wrapText="1"/>
    </xf>
    <xf numFmtId="0" fontId="9" fillId="0" borderId="0" xfId="2" applyFont="1" applyAlignment="1">
      <alignment horizontal="right" vertical="top" wrapText="1"/>
    </xf>
  </cellXfs>
  <cellStyles count="13">
    <cellStyle name="Moeda" xfId="1" builtinId="4"/>
    <cellStyle name="Moeda 2" xfId="3"/>
    <cellStyle name="Moeda 3" xfId="4"/>
    <cellStyle name="Normal" xfId="0" builtinId="0"/>
    <cellStyle name="Normal 2" xfId="5"/>
    <cellStyle name="Normal 3" xfId="6"/>
    <cellStyle name="Normal 3 2" xfId="7"/>
    <cellStyle name="Normal 4" xfId="2"/>
    <cellStyle name="Porcentagem 2" xfId="8"/>
    <cellStyle name="Porcentagem 3" xfId="9"/>
    <cellStyle name="Separador de milhares 2" xfId="10"/>
    <cellStyle name="Separador de milhares 2 2" xfId="11"/>
    <cellStyle name="Separador de milhares 3" xfId="12"/>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10000"/>
      <rgbColor rgb="00FFFFFF"/>
      <rgbColor rgb="00FF0000"/>
      <rgbColor rgb="0000FF00"/>
      <rgbColor rgb="000000FF"/>
      <rgbColor rgb="00FFFF00"/>
      <rgbColor rgb="00FF00FF"/>
      <rgbColor rgb="0000FFFF"/>
      <rgbColor rgb="00800000"/>
      <rgbColor rgb="00008000"/>
      <rgbColor rgb="00000080"/>
      <rgbColor rgb="00808000"/>
      <rgbColor rgb="0080800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CC"/>
      <rgbColor rgb="00969696"/>
      <rgbColor rgb="00003366"/>
      <rgbColor rgb="00339966"/>
      <rgbColor rgb="00003300"/>
      <rgbColor rgb="00333300"/>
      <rgbColor rgb="00993300"/>
      <rgbColor rgb="00993366"/>
      <rgbColor rgb="00333399"/>
      <rgbColor rgb="00BFBFBF"/>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Planilha1"/>
  <dimension ref="A1:K196"/>
  <sheetViews>
    <sheetView tabSelected="1" zoomScale="115" zoomScaleNormal="115" workbookViewId="0">
      <selection activeCell="A2" sqref="A2:K2"/>
    </sheetView>
  </sheetViews>
  <sheetFormatPr defaultColWidth="9.140625" defaultRowHeight="12.75" x14ac:dyDescent="0.2"/>
  <cols>
    <col min="1" max="1" width="14.42578125" style="204" bestFit="1" customWidth="1"/>
    <col min="2" max="2" width="13.85546875" style="204" customWidth="1"/>
    <col min="3" max="3" width="82.42578125" style="1" customWidth="1"/>
    <col min="4" max="4" width="7.7109375" style="1" bestFit="1" customWidth="1"/>
    <col min="5" max="5" width="11.28515625" style="2" customWidth="1"/>
    <col min="6" max="6" width="12.5703125" style="3" bestFit="1" customWidth="1"/>
    <col min="7" max="7" width="14.85546875" style="3" bestFit="1" customWidth="1"/>
    <col min="8" max="8" width="13.28515625" style="3" bestFit="1" customWidth="1"/>
    <col min="9" max="9" width="14.28515625" style="3" bestFit="1" customWidth="1"/>
    <col min="10" max="10" width="13.28515625" style="3" bestFit="1" customWidth="1"/>
    <col min="11" max="11" width="14.28515625" style="3" bestFit="1" customWidth="1"/>
    <col min="12" max="16384" width="9.140625" style="1"/>
  </cols>
  <sheetData>
    <row r="1" spans="1:11" ht="15.75" x14ac:dyDescent="0.2">
      <c r="A1" s="251" t="s">
        <v>116</v>
      </c>
      <c r="B1" s="252"/>
      <c r="C1" s="252"/>
      <c r="D1" s="252"/>
      <c r="E1" s="252"/>
      <c r="F1" s="252"/>
      <c r="G1" s="252"/>
      <c r="H1" s="252"/>
      <c r="I1" s="252"/>
      <c r="J1" s="252"/>
      <c r="K1" s="253"/>
    </row>
    <row r="2" spans="1:11" ht="139.5" customHeight="1" thickBot="1" x14ac:dyDescent="0.25">
      <c r="A2" s="248" t="s">
        <v>329</v>
      </c>
      <c r="B2" s="249"/>
      <c r="C2" s="249"/>
      <c r="D2" s="249"/>
      <c r="E2" s="249"/>
      <c r="F2" s="249"/>
      <c r="G2" s="249"/>
      <c r="H2" s="249"/>
      <c r="I2" s="249"/>
      <c r="J2" s="249"/>
      <c r="K2" s="250"/>
    </row>
    <row r="3" spans="1:11" x14ac:dyDescent="0.2">
      <c r="A3" s="254" t="s">
        <v>35</v>
      </c>
      <c r="B3" s="257" t="s">
        <v>61</v>
      </c>
      <c r="C3" s="260" t="s">
        <v>1</v>
      </c>
      <c r="D3" s="260" t="s">
        <v>2</v>
      </c>
      <c r="E3" s="263" t="s">
        <v>3</v>
      </c>
      <c r="F3" s="246" t="s">
        <v>0</v>
      </c>
      <c r="G3" s="246"/>
      <c r="H3" s="246"/>
      <c r="I3" s="246"/>
      <c r="J3" s="246"/>
      <c r="K3" s="247"/>
    </row>
    <row r="4" spans="1:11" x14ac:dyDescent="0.2">
      <c r="A4" s="255"/>
      <c r="B4" s="258"/>
      <c r="C4" s="261"/>
      <c r="D4" s="261"/>
      <c r="E4" s="264"/>
      <c r="F4" s="240" t="s">
        <v>4</v>
      </c>
      <c r="G4" s="240"/>
      <c r="H4" s="240" t="s">
        <v>34</v>
      </c>
      <c r="I4" s="240"/>
      <c r="J4" s="240" t="s">
        <v>5</v>
      </c>
      <c r="K4" s="241"/>
    </row>
    <row r="5" spans="1:11" ht="13.5" thickBot="1" x14ac:dyDescent="0.25">
      <c r="A5" s="256"/>
      <c r="B5" s="259"/>
      <c r="C5" s="262"/>
      <c r="D5" s="262"/>
      <c r="E5" s="249"/>
      <c r="F5" s="227" t="s">
        <v>6</v>
      </c>
      <c r="G5" s="227" t="s">
        <v>7</v>
      </c>
      <c r="H5" s="227" t="s">
        <v>6</v>
      </c>
      <c r="I5" s="227" t="s">
        <v>7</v>
      </c>
      <c r="J5" s="227" t="s">
        <v>6</v>
      </c>
      <c r="K5" s="51" t="s">
        <v>7</v>
      </c>
    </row>
    <row r="6" spans="1:11" x14ac:dyDescent="0.2">
      <c r="A6" s="219">
        <v>1</v>
      </c>
      <c r="B6" s="206"/>
      <c r="C6" s="8" t="s">
        <v>8</v>
      </c>
      <c r="D6" s="8"/>
      <c r="E6" s="9"/>
      <c r="F6" s="224"/>
      <c r="G6" s="224">
        <f>G7+G12+G31+G47</f>
        <v>229782.43980999995</v>
      </c>
      <c r="H6" s="224"/>
      <c r="I6" s="224">
        <f>I7+I12+I31+I47</f>
        <v>65527.04256699999</v>
      </c>
      <c r="J6" s="224"/>
      <c r="K6" s="224">
        <f>K7+K12+K31+K47</f>
        <v>295309.48237700004</v>
      </c>
    </row>
    <row r="7" spans="1:11" x14ac:dyDescent="0.2">
      <c r="A7" s="215" t="s">
        <v>122</v>
      </c>
      <c r="B7" s="202"/>
      <c r="C7" s="4" t="s">
        <v>118</v>
      </c>
      <c r="D7" s="4"/>
      <c r="E7" s="5"/>
      <c r="F7" s="225"/>
      <c r="G7" s="225">
        <f>G8</f>
        <v>2849.54799</v>
      </c>
      <c r="H7" s="225"/>
      <c r="I7" s="225">
        <f>I8</f>
        <v>1545.8295599999999</v>
      </c>
      <c r="J7" s="225"/>
      <c r="K7" s="53">
        <f>K8</f>
        <v>4395.3775499999992</v>
      </c>
    </row>
    <row r="8" spans="1:11" x14ac:dyDescent="0.2">
      <c r="A8" s="216" t="s">
        <v>123</v>
      </c>
      <c r="B8" s="203"/>
      <c r="C8" s="6" t="s">
        <v>119</v>
      </c>
      <c r="D8" s="6"/>
      <c r="E8" s="7"/>
      <c r="F8" s="226"/>
      <c r="G8" s="226">
        <f>G9+G10+G11</f>
        <v>2849.54799</v>
      </c>
      <c r="H8" s="226"/>
      <c r="I8" s="226">
        <f>I9+I10+I11</f>
        <v>1545.8295599999999</v>
      </c>
      <c r="J8" s="226"/>
      <c r="K8" s="54">
        <f>K9+K10+K11</f>
        <v>4395.3775499999992</v>
      </c>
    </row>
    <row r="9" spans="1:11" x14ac:dyDescent="0.2">
      <c r="A9" s="217" t="s">
        <v>124</v>
      </c>
      <c r="B9" s="204">
        <v>12216</v>
      </c>
      <c r="C9" s="1" t="s">
        <v>341</v>
      </c>
      <c r="D9" s="1" t="s">
        <v>11</v>
      </c>
      <c r="E9" s="2">
        <v>60.59</v>
      </c>
      <c r="F9" s="3">
        <v>33.659999999999997</v>
      </c>
      <c r="G9" s="3">
        <f>F9*E9</f>
        <v>2039.4594</v>
      </c>
      <c r="H9" s="3">
        <v>20.791499999999999</v>
      </c>
      <c r="I9" s="3">
        <f>H9*E9</f>
        <v>1259.756985</v>
      </c>
      <c r="J9" s="3">
        <f t="shared" ref="J9:K11" si="0">H9+F9</f>
        <v>54.451499999999996</v>
      </c>
      <c r="K9" s="49">
        <f t="shared" si="0"/>
        <v>3299.2163849999997</v>
      </c>
    </row>
    <row r="10" spans="1:11" x14ac:dyDescent="0.2">
      <c r="A10" s="217" t="s">
        <v>125</v>
      </c>
      <c r="B10" s="204">
        <v>12417</v>
      </c>
      <c r="C10" s="1" t="s">
        <v>120</v>
      </c>
      <c r="D10" s="1" t="s">
        <v>11</v>
      </c>
      <c r="E10" s="2">
        <v>60.59</v>
      </c>
      <c r="F10" s="3">
        <v>5.0999999999999997E-2</v>
      </c>
      <c r="G10" s="3">
        <f>F10*E10</f>
        <v>3.09009</v>
      </c>
      <c r="H10" s="3">
        <v>1.9125000000000001</v>
      </c>
      <c r="I10" s="3">
        <f>H10*E10</f>
        <v>115.87837500000001</v>
      </c>
      <c r="J10" s="3">
        <f t="shared" si="0"/>
        <v>1.9635</v>
      </c>
      <c r="K10" s="49">
        <f t="shared" si="0"/>
        <v>118.96846500000001</v>
      </c>
    </row>
    <row r="11" spans="1:11" ht="13.5" thickBot="1" x14ac:dyDescent="0.25">
      <c r="A11" s="218" t="s">
        <v>126</v>
      </c>
      <c r="B11" s="205">
        <v>80028</v>
      </c>
      <c r="C11" s="57" t="s">
        <v>121</v>
      </c>
      <c r="D11" s="57" t="s">
        <v>13</v>
      </c>
      <c r="E11" s="56">
        <v>16.5</v>
      </c>
      <c r="F11" s="235">
        <v>48.908999999999999</v>
      </c>
      <c r="G11" s="235">
        <f>F11*E11</f>
        <v>806.99850000000004</v>
      </c>
      <c r="H11" s="235">
        <v>10.3148</v>
      </c>
      <c r="I11" s="235">
        <f>H11*E11</f>
        <v>170.1942</v>
      </c>
      <c r="J11" s="235">
        <f t="shared" si="0"/>
        <v>59.223799999999997</v>
      </c>
      <c r="K11" s="58">
        <f t="shared" si="0"/>
        <v>977.19270000000006</v>
      </c>
    </row>
    <row r="12" spans="1:11" ht="13.5" thickTop="1" x14ac:dyDescent="0.2">
      <c r="A12" s="215" t="s">
        <v>133</v>
      </c>
      <c r="B12" s="202"/>
      <c r="C12" s="4" t="s">
        <v>128</v>
      </c>
      <c r="D12" s="4"/>
      <c r="E12" s="5"/>
      <c r="F12" s="225"/>
      <c r="G12" s="225">
        <f>G13+G17+G20+G22+G25+G29</f>
        <v>210905.38555599996</v>
      </c>
      <c r="H12" s="225"/>
      <c r="I12" s="225">
        <f>I13+I17+I20+I22+I25+I29</f>
        <v>47741.755363999997</v>
      </c>
      <c r="J12" s="225"/>
      <c r="K12" s="53">
        <f>K13+K17+K20+K22+K25+K29</f>
        <v>258647.14092000001</v>
      </c>
    </row>
    <row r="13" spans="1:11" x14ac:dyDescent="0.2">
      <c r="A13" s="216" t="s">
        <v>134</v>
      </c>
      <c r="B13" s="203"/>
      <c r="C13" s="6" t="s">
        <v>127</v>
      </c>
      <c r="D13" s="6"/>
      <c r="E13" s="7"/>
      <c r="F13" s="226"/>
      <c r="G13" s="226">
        <f>G14+G15+G16</f>
        <v>154035.941108</v>
      </c>
      <c r="H13" s="226"/>
      <c r="I13" s="226">
        <f>I14+I15+I16</f>
        <v>5979.7040400000005</v>
      </c>
      <c r="J13" s="226"/>
      <c r="K13" s="226">
        <f>K14+K15+K16</f>
        <v>160015.64514799998</v>
      </c>
    </row>
    <row r="14" spans="1:11" x14ac:dyDescent="0.2">
      <c r="A14" s="217" t="s">
        <v>135</v>
      </c>
      <c r="B14" s="204" t="s">
        <v>130</v>
      </c>
      <c r="C14" s="1" t="s">
        <v>339</v>
      </c>
      <c r="D14" s="1" t="s">
        <v>11</v>
      </c>
      <c r="E14" s="2">
        <v>620.12</v>
      </c>
      <c r="F14" s="3">
        <v>232.79390000000001</v>
      </c>
      <c r="G14" s="3">
        <f>F14*E14</f>
        <v>144360.15326799999</v>
      </c>
      <c r="H14" s="3">
        <v>3.0314000000000001</v>
      </c>
      <c r="I14" s="3">
        <f>H14*E14</f>
        <v>1879.831768</v>
      </c>
      <c r="J14" s="3">
        <f t="shared" ref="J14:K16" si="1">H14+F14</f>
        <v>235.8253</v>
      </c>
      <c r="K14" s="49">
        <f t="shared" si="1"/>
        <v>146239.985036</v>
      </c>
    </row>
    <row r="15" spans="1:11" x14ac:dyDescent="0.2">
      <c r="A15" s="217" t="s">
        <v>136</v>
      </c>
      <c r="B15" s="204" t="s">
        <v>131</v>
      </c>
      <c r="C15" s="1" t="s">
        <v>129</v>
      </c>
      <c r="D15" s="1" t="s">
        <v>11</v>
      </c>
      <c r="E15" s="2">
        <v>620.12</v>
      </c>
      <c r="F15" s="3">
        <v>0</v>
      </c>
      <c r="G15" s="3">
        <f t="shared" ref="G15:G16" si="2">F15*E15</f>
        <v>0</v>
      </c>
      <c r="H15" s="3">
        <v>3.5344000000000002</v>
      </c>
      <c r="I15" s="3">
        <f>H15*E15</f>
        <v>2191.7521280000001</v>
      </c>
      <c r="J15" s="3">
        <f t="shared" si="1"/>
        <v>3.5344000000000002</v>
      </c>
      <c r="K15" s="49">
        <f t="shared" si="1"/>
        <v>2191.7521280000001</v>
      </c>
    </row>
    <row r="16" spans="1:11" x14ac:dyDescent="0.2">
      <c r="A16" s="217" t="s">
        <v>137</v>
      </c>
      <c r="B16" s="204" t="s">
        <v>132</v>
      </c>
      <c r="C16" s="1" t="s">
        <v>16</v>
      </c>
      <c r="D16" s="1" t="s">
        <v>13</v>
      </c>
      <c r="E16" s="2">
        <v>186.08</v>
      </c>
      <c r="F16" s="3">
        <v>51.997999999999998</v>
      </c>
      <c r="G16" s="3">
        <f t="shared" si="2"/>
        <v>9675.7878400000009</v>
      </c>
      <c r="H16" s="3">
        <v>10.254300000000001</v>
      </c>
      <c r="I16" s="3">
        <f>H16*E16</f>
        <v>1908.1201440000002</v>
      </c>
      <c r="J16" s="3">
        <f t="shared" si="1"/>
        <v>62.252299999999998</v>
      </c>
      <c r="K16" s="49">
        <f t="shared" si="1"/>
        <v>11583.907984000001</v>
      </c>
    </row>
    <row r="17" spans="1:11" x14ac:dyDescent="0.2">
      <c r="A17" s="216" t="s">
        <v>141</v>
      </c>
      <c r="B17" s="203"/>
      <c r="C17" s="6" t="s">
        <v>14</v>
      </c>
      <c r="D17" s="6"/>
      <c r="E17" s="7"/>
      <c r="F17" s="226"/>
      <c r="G17" s="226">
        <f>G18+G19</f>
        <v>10478.944000000001</v>
      </c>
      <c r="H17" s="226"/>
      <c r="I17" s="226">
        <f>I18+I19</f>
        <v>1717.1168</v>
      </c>
      <c r="J17" s="226"/>
      <c r="K17" s="226">
        <f>K18+K19</f>
        <v>12196.060800000001</v>
      </c>
    </row>
    <row r="18" spans="1:11" x14ac:dyDescent="0.2">
      <c r="A18" s="217" t="s">
        <v>142</v>
      </c>
      <c r="B18" s="204" t="s">
        <v>139</v>
      </c>
      <c r="C18" s="1" t="s">
        <v>340</v>
      </c>
      <c r="D18" s="1" t="s">
        <v>13</v>
      </c>
      <c r="E18" s="2">
        <v>78.400000000000006</v>
      </c>
      <c r="F18" s="3">
        <v>133.66</v>
      </c>
      <c r="G18" s="3">
        <f>F18*E18</f>
        <v>10478.944000000001</v>
      </c>
      <c r="H18" s="3">
        <v>16.959499999999998</v>
      </c>
      <c r="I18" s="3">
        <f>H18*E18</f>
        <v>1329.6248000000001</v>
      </c>
      <c r="J18" s="3">
        <f>H18+F18</f>
        <v>150.61949999999999</v>
      </c>
      <c r="K18" s="49">
        <f>I18+G18</f>
        <v>11808.568800000001</v>
      </c>
    </row>
    <row r="19" spans="1:11" x14ac:dyDescent="0.2">
      <c r="A19" s="217" t="s">
        <v>143</v>
      </c>
      <c r="B19" s="204" t="s">
        <v>140</v>
      </c>
      <c r="C19" s="1" t="s">
        <v>138</v>
      </c>
      <c r="D19" s="1" t="s">
        <v>13</v>
      </c>
      <c r="E19" s="2">
        <v>78.400000000000006</v>
      </c>
      <c r="F19" s="3">
        <v>0</v>
      </c>
      <c r="G19" s="3">
        <f t="shared" ref="G19" si="3">F19*E19</f>
        <v>0</v>
      </c>
      <c r="H19" s="3">
        <v>4.9424999999999999</v>
      </c>
      <c r="I19" s="3">
        <f>H19*E19</f>
        <v>387.49200000000002</v>
      </c>
      <c r="J19" s="3">
        <f>H19+F19</f>
        <v>4.9424999999999999</v>
      </c>
      <c r="K19" s="49">
        <f>I19+G19</f>
        <v>387.49200000000002</v>
      </c>
    </row>
    <row r="20" spans="1:11" x14ac:dyDescent="0.2">
      <c r="A20" s="216" t="s">
        <v>145</v>
      </c>
      <c r="B20" s="203"/>
      <c r="C20" s="6" t="s">
        <v>144</v>
      </c>
      <c r="D20" s="6"/>
      <c r="E20" s="7"/>
      <c r="F20" s="226"/>
      <c r="G20" s="226">
        <f>G21</f>
        <v>5870.8497119999993</v>
      </c>
      <c r="H20" s="226"/>
      <c r="I20" s="226">
        <f>I21</f>
        <v>1105.4163119999998</v>
      </c>
      <c r="J20" s="226"/>
      <c r="K20" s="54">
        <f>K21</f>
        <v>6976.2660239999987</v>
      </c>
    </row>
    <row r="21" spans="1:11" x14ac:dyDescent="0.2">
      <c r="A21" s="217" t="s">
        <v>146</v>
      </c>
      <c r="B21" s="204">
        <v>6184</v>
      </c>
      <c r="C21" s="1" t="s">
        <v>21</v>
      </c>
      <c r="D21" s="1" t="s">
        <v>13</v>
      </c>
      <c r="E21" s="2">
        <v>146.63999999999999</v>
      </c>
      <c r="F21" s="3">
        <v>40.035800000000002</v>
      </c>
      <c r="G21" s="3">
        <f>F21*E21</f>
        <v>5870.8497119999993</v>
      </c>
      <c r="H21" s="3">
        <v>7.5382999999999996</v>
      </c>
      <c r="I21" s="3">
        <f>H21*E21</f>
        <v>1105.4163119999998</v>
      </c>
      <c r="J21" s="3">
        <f>H21+F21</f>
        <v>47.574100000000001</v>
      </c>
      <c r="K21" s="49">
        <f>I21+G21</f>
        <v>6976.2660239999987</v>
      </c>
    </row>
    <row r="22" spans="1:11" x14ac:dyDescent="0.2">
      <c r="A22" s="216" t="s">
        <v>149</v>
      </c>
      <c r="B22" s="203"/>
      <c r="C22" s="6" t="s">
        <v>147</v>
      </c>
      <c r="D22" s="6"/>
      <c r="E22" s="7"/>
      <c r="F22" s="226"/>
      <c r="G22" s="226">
        <f>G23+G24</f>
        <v>3028.4092799999999</v>
      </c>
      <c r="H22" s="226"/>
      <c r="I22" s="226">
        <f>I23+I24</f>
        <v>3162.8488319999997</v>
      </c>
      <c r="J22" s="226"/>
      <c r="K22" s="54">
        <f>K23+K24</f>
        <v>6191.2581119999986</v>
      </c>
    </row>
    <row r="23" spans="1:11" x14ac:dyDescent="0.2">
      <c r="A23" s="217" t="s">
        <v>150</v>
      </c>
      <c r="B23" s="204">
        <v>11555</v>
      </c>
      <c r="C23" s="1" t="s">
        <v>148</v>
      </c>
      <c r="D23" s="1" t="s">
        <v>13</v>
      </c>
      <c r="E23" s="2">
        <v>146.63999999999999</v>
      </c>
      <c r="F23" s="3">
        <v>20.652000000000001</v>
      </c>
      <c r="G23" s="3">
        <f>F23*E23</f>
        <v>3028.4092799999999</v>
      </c>
      <c r="H23" s="3">
        <v>16.626300000000001</v>
      </c>
      <c r="I23" s="3">
        <f>H23*E23</f>
        <v>2438.0806319999997</v>
      </c>
      <c r="J23" s="3">
        <f>H23+F23</f>
        <v>37.278300000000002</v>
      </c>
      <c r="K23" s="49">
        <f>I23+G23</f>
        <v>5466.4899119999991</v>
      </c>
    </row>
    <row r="24" spans="1:11" x14ac:dyDescent="0.2">
      <c r="A24" s="217" t="s">
        <v>151</v>
      </c>
      <c r="B24" s="204">
        <v>80026</v>
      </c>
      <c r="C24" s="1" t="s">
        <v>138</v>
      </c>
      <c r="D24" s="1" t="s">
        <v>13</v>
      </c>
      <c r="E24" s="2">
        <v>146.63999999999999</v>
      </c>
      <c r="F24" s="3">
        <v>0</v>
      </c>
      <c r="G24" s="3">
        <f>F24*E24</f>
        <v>0</v>
      </c>
      <c r="H24" s="3">
        <v>4.9424999999999999</v>
      </c>
      <c r="I24" s="3">
        <f>H24*E24</f>
        <v>724.76819999999987</v>
      </c>
      <c r="J24" s="3">
        <f>H24+F24</f>
        <v>4.9424999999999999</v>
      </c>
      <c r="K24" s="49">
        <f>I24+G24</f>
        <v>724.76819999999987</v>
      </c>
    </row>
    <row r="25" spans="1:11" x14ac:dyDescent="0.2">
      <c r="A25" s="216" t="s">
        <v>152</v>
      </c>
      <c r="B25" s="203"/>
      <c r="C25" s="6" t="s">
        <v>161</v>
      </c>
      <c r="D25" s="6"/>
      <c r="E25" s="7"/>
      <c r="F25" s="226"/>
      <c r="G25" s="226">
        <f>G26+G27+G28</f>
        <v>32124.572455999998</v>
      </c>
      <c r="H25" s="226"/>
      <c r="I25" s="226">
        <f>I26+I27+I28</f>
        <v>23556.18838</v>
      </c>
      <c r="J25" s="226"/>
      <c r="K25" s="54">
        <f>K26+K27+K28</f>
        <v>55680.760835999994</v>
      </c>
    </row>
    <row r="26" spans="1:11" x14ac:dyDescent="0.2">
      <c r="A26" s="217" t="s">
        <v>153</v>
      </c>
      <c r="B26" s="204" t="s">
        <v>158</v>
      </c>
      <c r="C26" s="1" t="s">
        <v>156</v>
      </c>
      <c r="D26" s="1" t="s">
        <v>11</v>
      </c>
      <c r="E26" s="2">
        <v>310.06</v>
      </c>
      <c r="F26" s="3">
        <v>97.1</v>
      </c>
      <c r="G26" s="3">
        <f>F26*E26</f>
        <v>30106.825999999997</v>
      </c>
      <c r="H26" s="3">
        <v>32.838799999999999</v>
      </c>
      <c r="I26" s="3">
        <f>H26*E26</f>
        <v>10181.998328</v>
      </c>
      <c r="J26" s="3">
        <f t="shared" ref="J26:K28" si="4">H26+F26</f>
        <v>129.93879999999999</v>
      </c>
      <c r="K26" s="49">
        <f t="shared" si="4"/>
        <v>40288.824327999995</v>
      </c>
    </row>
    <row r="27" spans="1:11" x14ac:dyDescent="0.2">
      <c r="A27" s="217" t="s">
        <v>154</v>
      </c>
      <c r="B27" s="204" t="s">
        <v>159</v>
      </c>
      <c r="C27" s="1" t="s">
        <v>157</v>
      </c>
      <c r="D27" s="1" t="s">
        <v>11</v>
      </c>
      <c r="E27" s="2">
        <v>310.06</v>
      </c>
      <c r="F27" s="3">
        <v>0</v>
      </c>
      <c r="G27" s="3">
        <f t="shared" ref="G27:G28" si="5">F27*E27</f>
        <v>0</v>
      </c>
      <c r="H27" s="3">
        <v>3.093</v>
      </c>
      <c r="I27" s="3">
        <f>H27*E27</f>
        <v>959.01558</v>
      </c>
      <c r="J27" s="3">
        <f t="shared" si="4"/>
        <v>3.093</v>
      </c>
      <c r="K27" s="49">
        <f t="shared" si="4"/>
        <v>959.01558</v>
      </c>
    </row>
    <row r="28" spans="1:11" x14ac:dyDescent="0.2">
      <c r="A28" s="217" t="s">
        <v>155</v>
      </c>
      <c r="B28" s="204" t="s">
        <v>160</v>
      </c>
      <c r="C28" s="1" t="s">
        <v>28</v>
      </c>
      <c r="D28" s="1" t="s">
        <v>11</v>
      </c>
      <c r="E28" s="2">
        <v>620.12</v>
      </c>
      <c r="F28" s="3">
        <v>3.2538</v>
      </c>
      <c r="G28" s="3">
        <f t="shared" si="5"/>
        <v>2017.7464560000001</v>
      </c>
      <c r="H28" s="3">
        <v>20.020600000000002</v>
      </c>
      <c r="I28" s="3">
        <f>H28*E28</f>
        <v>12415.174472000001</v>
      </c>
      <c r="J28" s="3">
        <f t="shared" si="4"/>
        <v>23.2744</v>
      </c>
      <c r="K28" s="49">
        <f t="shared" si="4"/>
        <v>14432.920928000001</v>
      </c>
    </row>
    <row r="29" spans="1:11" x14ac:dyDescent="0.2">
      <c r="A29" s="216" t="s">
        <v>333</v>
      </c>
      <c r="B29" s="203"/>
      <c r="C29" s="6" t="s">
        <v>330</v>
      </c>
      <c r="D29" s="6"/>
      <c r="E29" s="7"/>
      <c r="F29" s="226"/>
      <c r="G29" s="226">
        <f>G30</f>
        <v>5366.6690000000008</v>
      </c>
      <c r="H29" s="226"/>
      <c r="I29" s="226">
        <f>I30</f>
        <v>12220.481000000002</v>
      </c>
      <c r="J29" s="226"/>
      <c r="K29" s="54">
        <f>K30</f>
        <v>17587.150000000001</v>
      </c>
    </row>
    <row r="30" spans="1:11" ht="13.5" thickBot="1" x14ac:dyDescent="0.25">
      <c r="A30" s="218" t="s">
        <v>334</v>
      </c>
      <c r="B30" s="205">
        <v>80050</v>
      </c>
      <c r="C30" s="57" t="s">
        <v>331</v>
      </c>
      <c r="D30" s="57" t="s">
        <v>332</v>
      </c>
      <c r="E30" s="56">
        <v>70</v>
      </c>
      <c r="F30" s="235">
        <v>76.666700000000006</v>
      </c>
      <c r="G30" s="235">
        <f>F30*E30</f>
        <v>5366.6690000000008</v>
      </c>
      <c r="H30" s="235">
        <v>174.57830000000001</v>
      </c>
      <c r="I30" s="235">
        <f>H30*E30</f>
        <v>12220.481000000002</v>
      </c>
      <c r="J30" s="235">
        <f>H30+F30</f>
        <v>251.245</v>
      </c>
      <c r="K30" s="58">
        <f>I30+G30</f>
        <v>17587.150000000001</v>
      </c>
    </row>
    <row r="31" spans="1:11" ht="13.5" thickTop="1" x14ac:dyDescent="0.2">
      <c r="A31" s="215" t="s">
        <v>166</v>
      </c>
      <c r="B31" s="202"/>
      <c r="C31" s="4" t="s">
        <v>162</v>
      </c>
      <c r="D31" s="4"/>
      <c r="E31" s="5"/>
      <c r="F31" s="225"/>
      <c r="G31" s="225">
        <f>G32+G39+G42</f>
        <v>13604.175363999999</v>
      </c>
      <c r="H31" s="225"/>
      <c r="I31" s="225">
        <f>I32+I39+I42</f>
        <v>14351.544243</v>
      </c>
      <c r="J31" s="225"/>
      <c r="K31" s="53">
        <f>K32+K39+K42</f>
        <v>27955.719607000003</v>
      </c>
    </row>
    <row r="32" spans="1:11" x14ac:dyDescent="0.2">
      <c r="A32" s="216" t="s">
        <v>167</v>
      </c>
      <c r="B32" s="203"/>
      <c r="C32" s="6" t="s">
        <v>127</v>
      </c>
      <c r="D32" s="6"/>
      <c r="E32" s="7"/>
      <c r="F32" s="226"/>
      <c r="G32" s="226">
        <f>G33+G34+G35+G36+G37+G38</f>
        <v>4657.7129500000001</v>
      </c>
      <c r="H32" s="226"/>
      <c r="I32" s="226">
        <f>I33+I34+I35+I36+I37+I38</f>
        <v>12489.302594000001</v>
      </c>
      <c r="J32" s="226"/>
      <c r="K32" s="54">
        <f>K33+K34+K35+K36+K37+K38</f>
        <v>17147.015544000002</v>
      </c>
    </row>
    <row r="33" spans="1:11" x14ac:dyDescent="0.2">
      <c r="A33" s="217" t="s">
        <v>168</v>
      </c>
      <c r="B33" s="204" t="s">
        <v>132</v>
      </c>
      <c r="C33" s="1" t="s">
        <v>16</v>
      </c>
      <c r="D33" s="1" t="s">
        <v>13</v>
      </c>
      <c r="E33" s="2">
        <v>61.61</v>
      </c>
      <c r="F33" s="3">
        <v>51.997999999999998</v>
      </c>
      <c r="G33" s="3">
        <f>F33*E33</f>
        <v>3203.5967799999999</v>
      </c>
      <c r="H33" s="3">
        <v>10.254300000000001</v>
      </c>
      <c r="I33" s="3">
        <f t="shared" ref="I33:I38" si="6">H33*E33</f>
        <v>631.76742300000001</v>
      </c>
      <c r="J33" s="3">
        <f t="shared" ref="J33:K38" si="7">H33+F33</f>
        <v>62.252299999999998</v>
      </c>
      <c r="K33" s="49">
        <f t="shared" si="7"/>
        <v>3835.3642030000001</v>
      </c>
    </row>
    <row r="34" spans="1:11" x14ac:dyDescent="0.2">
      <c r="A34" s="217" t="s">
        <v>169</v>
      </c>
      <c r="B34" s="204" t="s">
        <v>163</v>
      </c>
      <c r="C34" s="1" t="s">
        <v>120</v>
      </c>
      <c r="D34" s="1" t="s">
        <v>11</v>
      </c>
      <c r="E34" s="2">
        <v>405.17</v>
      </c>
      <c r="F34" s="3">
        <v>5.0999999999999997E-2</v>
      </c>
      <c r="G34" s="3">
        <f t="shared" ref="G34:G37" si="8">F34*E34</f>
        <v>20.66367</v>
      </c>
      <c r="H34" s="3">
        <v>1.9125000000000001</v>
      </c>
      <c r="I34" s="3">
        <f t="shared" si="6"/>
        <v>774.88762500000007</v>
      </c>
      <c r="J34" s="3">
        <f t="shared" si="7"/>
        <v>1.9635</v>
      </c>
      <c r="K34" s="49">
        <f t="shared" si="7"/>
        <v>795.5512950000001</v>
      </c>
    </row>
    <row r="35" spans="1:11" x14ac:dyDescent="0.2">
      <c r="A35" s="217" t="s">
        <v>170</v>
      </c>
      <c r="B35" s="204" t="s">
        <v>164</v>
      </c>
      <c r="C35" s="1" t="s">
        <v>173</v>
      </c>
      <c r="D35" s="1" t="s">
        <v>11</v>
      </c>
      <c r="E35" s="2">
        <v>127.83</v>
      </c>
      <c r="G35" s="3">
        <f t="shared" si="8"/>
        <v>0</v>
      </c>
      <c r="H35" s="3">
        <v>14.651999999999999</v>
      </c>
      <c r="I35" s="3">
        <f t="shared" si="6"/>
        <v>1872.96516</v>
      </c>
      <c r="J35" s="3">
        <f t="shared" si="7"/>
        <v>14.651999999999999</v>
      </c>
      <c r="K35" s="49">
        <f t="shared" si="7"/>
        <v>1872.96516</v>
      </c>
    </row>
    <row r="36" spans="1:11" x14ac:dyDescent="0.2">
      <c r="A36" s="217" t="s">
        <v>171</v>
      </c>
      <c r="B36" s="204" t="s">
        <v>165</v>
      </c>
      <c r="C36" s="1" t="s">
        <v>174</v>
      </c>
      <c r="D36" s="1" t="s">
        <v>11</v>
      </c>
      <c r="E36" s="2">
        <v>60.77</v>
      </c>
      <c r="F36" s="3">
        <v>1.4550000000000001</v>
      </c>
      <c r="G36" s="3">
        <f t="shared" si="8"/>
        <v>88.420350000000013</v>
      </c>
      <c r="H36" s="3">
        <v>9.3308</v>
      </c>
      <c r="I36" s="3">
        <f t="shared" si="6"/>
        <v>567.03271600000005</v>
      </c>
      <c r="J36" s="3">
        <f t="shared" si="7"/>
        <v>10.7858</v>
      </c>
      <c r="K36" s="49">
        <f t="shared" si="7"/>
        <v>655.45306600000004</v>
      </c>
    </row>
    <row r="37" spans="1:11" x14ac:dyDescent="0.2">
      <c r="A37" s="217" t="s">
        <v>172</v>
      </c>
      <c r="B37" s="204" t="s">
        <v>9</v>
      </c>
      <c r="C37" s="1" t="s">
        <v>10</v>
      </c>
      <c r="D37" s="1" t="s">
        <v>11</v>
      </c>
      <c r="E37" s="2">
        <v>405.17</v>
      </c>
      <c r="F37" s="3">
        <v>3.15</v>
      </c>
      <c r="G37" s="3">
        <f t="shared" si="8"/>
        <v>1276.2855</v>
      </c>
      <c r="H37" s="3">
        <v>20.936</v>
      </c>
      <c r="I37" s="3">
        <f t="shared" si="6"/>
        <v>8482.6391199999998</v>
      </c>
      <c r="J37" s="3">
        <f t="shared" si="7"/>
        <v>24.085999999999999</v>
      </c>
      <c r="K37" s="49">
        <f t="shared" si="7"/>
        <v>9758.9246199999998</v>
      </c>
    </row>
    <row r="38" spans="1:11" x14ac:dyDescent="0.2">
      <c r="A38" s="217" t="s">
        <v>172</v>
      </c>
      <c r="B38" s="204" t="s">
        <v>15</v>
      </c>
      <c r="C38" s="1" t="s">
        <v>12</v>
      </c>
      <c r="D38" s="1" t="s">
        <v>13</v>
      </c>
      <c r="E38" s="2">
        <v>10.5</v>
      </c>
      <c r="F38" s="3">
        <v>6.5472999999999999</v>
      </c>
      <c r="G38" s="3">
        <f t="shared" ref="G38" si="9">F38*E38</f>
        <v>68.746650000000002</v>
      </c>
      <c r="H38" s="3">
        <v>15.239100000000001</v>
      </c>
      <c r="I38" s="3">
        <f t="shared" si="6"/>
        <v>160.01054999999999</v>
      </c>
      <c r="J38" s="3">
        <f t="shared" si="7"/>
        <v>21.7864</v>
      </c>
      <c r="K38" s="49">
        <f t="shared" si="7"/>
        <v>228.75720000000001</v>
      </c>
    </row>
    <row r="39" spans="1:11" x14ac:dyDescent="0.2">
      <c r="A39" s="216" t="s">
        <v>175</v>
      </c>
      <c r="B39" s="203"/>
      <c r="C39" s="6" t="s">
        <v>14</v>
      </c>
      <c r="D39" s="6"/>
      <c r="E39" s="7"/>
      <c r="F39" s="226"/>
      <c r="G39" s="226">
        <f>G40+G41</f>
        <v>8234.7925999999989</v>
      </c>
      <c r="H39" s="226"/>
      <c r="I39" s="226">
        <f>I40+I41</f>
        <v>1349.38222</v>
      </c>
      <c r="J39" s="226"/>
      <c r="K39" s="54">
        <f>K40+K41</f>
        <v>9584.1748199999984</v>
      </c>
    </row>
    <row r="40" spans="1:11" x14ac:dyDescent="0.2">
      <c r="A40" s="217" t="s">
        <v>176</v>
      </c>
      <c r="B40" s="204">
        <v>10509</v>
      </c>
      <c r="C40" s="1" t="s">
        <v>342</v>
      </c>
      <c r="D40" s="1" t="s">
        <v>13</v>
      </c>
      <c r="E40" s="2">
        <v>61.61</v>
      </c>
      <c r="F40" s="3">
        <v>133.66</v>
      </c>
      <c r="G40" s="3">
        <f>F40*E40</f>
        <v>8234.7925999999989</v>
      </c>
      <c r="H40" s="3">
        <v>16.959499999999998</v>
      </c>
      <c r="I40" s="3">
        <f>H40*E40</f>
        <v>1044.8747949999999</v>
      </c>
      <c r="J40" s="3">
        <f>H40+F40</f>
        <v>150.61949999999999</v>
      </c>
      <c r="K40" s="49">
        <f>I40+G40</f>
        <v>9279.6673949999986</v>
      </c>
    </row>
    <row r="41" spans="1:11" x14ac:dyDescent="0.2">
      <c r="A41" s="217" t="s">
        <v>177</v>
      </c>
      <c r="B41" s="204" t="s">
        <v>140</v>
      </c>
      <c r="C41" s="1" t="s">
        <v>138</v>
      </c>
      <c r="D41" s="1" t="s">
        <v>13</v>
      </c>
      <c r="E41" s="2">
        <v>61.61</v>
      </c>
      <c r="G41" s="3">
        <f t="shared" ref="G41" si="10">F41*E41</f>
        <v>0</v>
      </c>
      <c r="H41" s="3">
        <v>4.9424999999999999</v>
      </c>
      <c r="I41" s="3">
        <f>H41*E41</f>
        <v>304.50742500000001</v>
      </c>
      <c r="J41" s="3">
        <f>H41+F41</f>
        <v>4.9424999999999999</v>
      </c>
      <c r="K41" s="49">
        <f>I41+G41</f>
        <v>304.50742500000001</v>
      </c>
    </row>
    <row r="42" spans="1:11" x14ac:dyDescent="0.2">
      <c r="A42" s="216" t="s">
        <v>178</v>
      </c>
      <c r="B42" s="203"/>
      <c r="C42" s="6" t="s">
        <v>338</v>
      </c>
      <c r="D42" s="6"/>
      <c r="E42" s="7"/>
      <c r="F42" s="226"/>
      <c r="G42" s="226">
        <f>G43+G44+G45+G46</f>
        <v>711.66981399999997</v>
      </c>
      <c r="H42" s="226"/>
      <c r="I42" s="226">
        <f>I43+I44+I45+I46</f>
        <v>512.85942899999998</v>
      </c>
      <c r="J42" s="226"/>
      <c r="K42" s="54">
        <f>K43+K44+K45+K46</f>
        <v>1224.529243</v>
      </c>
    </row>
    <row r="43" spans="1:11" x14ac:dyDescent="0.2">
      <c r="A43" s="217" t="s">
        <v>179</v>
      </c>
      <c r="B43" s="204" t="s">
        <v>183</v>
      </c>
      <c r="C43" s="1" t="s">
        <v>18</v>
      </c>
      <c r="D43" s="1" t="s">
        <v>11</v>
      </c>
      <c r="E43" s="2">
        <v>50.83</v>
      </c>
      <c r="F43" s="3">
        <v>8.6658000000000008</v>
      </c>
      <c r="G43" s="3">
        <f>F43*E43</f>
        <v>440.48261400000001</v>
      </c>
      <c r="H43" s="3">
        <v>7.3262999999999998</v>
      </c>
      <c r="I43" s="3">
        <f>H43*E43</f>
        <v>372.39582899999999</v>
      </c>
      <c r="J43" s="3">
        <f t="shared" ref="J43:K46" si="11">H43+F43</f>
        <v>15.992100000000001</v>
      </c>
      <c r="K43" s="49">
        <f t="shared" si="11"/>
        <v>812.87844300000006</v>
      </c>
    </row>
    <row r="44" spans="1:11" x14ac:dyDescent="0.2">
      <c r="A44" s="217" t="s">
        <v>180</v>
      </c>
      <c r="B44" s="204" t="s">
        <v>184</v>
      </c>
      <c r="C44" s="1" t="s">
        <v>185</v>
      </c>
      <c r="D44" s="1" t="s">
        <v>11</v>
      </c>
      <c r="E44" s="2">
        <v>4</v>
      </c>
      <c r="F44" s="3">
        <v>7.6261000000000001</v>
      </c>
      <c r="G44" s="3">
        <f t="shared" ref="G44:G45" si="12">F44*E44</f>
        <v>30.5044</v>
      </c>
      <c r="H44" s="3">
        <v>12.199299999999999</v>
      </c>
      <c r="I44" s="3">
        <f>H44*E44</f>
        <v>48.797199999999997</v>
      </c>
      <c r="J44" s="3">
        <f t="shared" si="11"/>
        <v>19.825399999999998</v>
      </c>
      <c r="K44" s="49">
        <f t="shared" si="11"/>
        <v>79.301599999999993</v>
      </c>
    </row>
    <row r="45" spans="1:11" x14ac:dyDescent="0.2">
      <c r="A45" s="217" t="s">
        <v>181</v>
      </c>
      <c r="B45" s="204" t="s">
        <v>186</v>
      </c>
      <c r="C45" s="1" t="s">
        <v>187</v>
      </c>
      <c r="D45" s="1" t="s">
        <v>11</v>
      </c>
      <c r="E45" s="2">
        <v>4</v>
      </c>
      <c r="G45" s="3">
        <f t="shared" si="12"/>
        <v>0</v>
      </c>
      <c r="H45" s="3">
        <v>1.7321</v>
      </c>
      <c r="I45" s="3">
        <f>H45*E45</f>
        <v>6.9283999999999999</v>
      </c>
      <c r="J45" s="3">
        <f t="shared" si="11"/>
        <v>1.7321</v>
      </c>
      <c r="K45" s="49">
        <f t="shared" si="11"/>
        <v>6.9283999999999999</v>
      </c>
    </row>
    <row r="46" spans="1:11" ht="13.5" thickBot="1" x14ac:dyDescent="0.25">
      <c r="A46" s="220" t="s">
        <v>182</v>
      </c>
      <c r="B46" s="209" t="s">
        <v>188</v>
      </c>
      <c r="C46" s="55" t="s">
        <v>189</v>
      </c>
      <c r="D46" s="55" t="s">
        <v>11</v>
      </c>
      <c r="E46" s="50">
        <v>4</v>
      </c>
      <c r="F46" s="227">
        <v>60.170699999999997</v>
      </c>
      <c r="G46" s="227">
        <f t="shared" ref="G46" si="13">F46*E46</f>
        <v>240.68279999999999</v>
      </c>
      <c r="H46" s="227">
        <v>21.1845</v>
      </c>
      <c r="I46" s="227">
        <f>H46*E46</f>
        <v>84.738</v>
      </c>
      <c r="J46" s="227">
        <f t="shared" si="11"/>
        <v>81.355199999999996</v>
      </c>
      <c r="K46" s="51">
        <f t="shared" si="11"/>
        <v>325.42079999999999</v>
      </c>
    </row>
    <row r="47" spans="1:11" x14ac:dyDescent="0.2">
      <c r="A47" s="215" t="s">
        <v>349</v>
      </c>
      <c r="B47" s="202"/>
      <c r="C47" s="4" t="s">
        <v>343</v>
      </c>
      <c r="D47" s="4"/>
      <c r="E47" s="5"/>
      <c r="F47" s="225"/>
      <c r="G47" s="225">
        <f>G48+G51</f>
        <v>2423.3308999999999</v>
      </c>
      <c r="H47" s="225"/>
      <c r="I47" s="225">
        <f>I48+I51</f>
        <v>1887.9133999999999</v>
      </c>
      <c r="J47" s="225"/>
      <c r="K47" s="53">
        <f>K48+K51</f>
        <v>4311.2443000000003</v>
      </c>
    </row>
    <row r="48" spans="1:11" x14ac:dyDescent="0.2">
      <c r="A48" s="216" t="s">
        <v>350</v>
      </c>
      <c r="B48" s="203"/>
      <c r="C48" s="6" t="s">
        <v>358</v>
      </c>
      <c r="D48" s="6"/>
      <c r="E48" s="7"/>
      <c r="F48" s="226"/>
      <c r="G48" s="226">
        <f>G49+G50</f>
        <v>1660.5504000000001</v>
      </c>
      <c r="H48" s="226"/>
      <c r="I48" s="226">
        <f>I49+I50</f>
        <v>1759.9913999999999</v>
      </c>
      <c r="J48" s="226"/>
      <c r="K48" s="226">
        <f>K49+K50</f>
        <v>3420.5418</v>
      </c>
    </row>
    <row r="49" spans="1:11" x14ac:dyDescent="0.2">
      <c r="A49" s="217" t="s">
        <v>351</v>
      </c>
      <c r="B49" s="204">
        <v>8192</v>
      </c>
      <c r="C49" s="1" t="s">
        <v>344</v>
      </c>
      <c r="D49" s="1" t="s">
        <v>11</v>
      </c>
      <c r="E49" s="2">
        <v>190.5</v>
      </c>
      <c r="F49" s="3">
        <v>8.6658000000000008</v>
      </c>
      <c r="G49" s="3">
        <f>F49*E49</f>
        <v>1650.8349000000001</v>
      </c>
      <c r="H49" s="3">
        <v>7.3262999999999998</v>
      </c>
      <c r="I49" s="3">
        <f>H49*E49</f>
        <v>1395.6601499999999</v>
      </c>
      <c r="J49" s="3">
        <f t="shared" ref="J49:J54" si="14">H49+F49</f>
        <v>15.992100000000001</v>
      </c>
      <c r="K49" s="49">
        <f t="shared" ref="K49:K54" si="15">I49+G49</f>
        <v>3046.49505</v>
      </c>
    </row>
    <row r="50" spans="1:11" x14ac:dyDescent="0.2">
      <c r="A50" s="217" t="s">
        <v>352</v>
      </c>
      <c r="B50" s="204">
        <v>12417</v>
      </c>
      <c r="C50" s="1" t="s">
        <v>345</v>
      </c>
      <c r="D50" s="1" t="s">
        <v>11</v>
      </c>
      <c r="E50" s="2">
        <v>190.5</v>
      </c>
      <c r="F50" s="3">
        <v>5.0999999999999997E-2</v>
      </c>
      <c r="G50" s="3">
        <f t="shared" ref="G50:G54" si="16">F50*E50</f>
        <v>9.7154999999999987</v>
      </c>
      <c r="H50" s="3">
        <v>1.9125000000000001</v>
      </c>
      <c r="I50" s="3">
        <f>H50*E50</f>
        <v>364.33125000000001</v>
      </c>
      <c r="J50" s="3">
        <f t="shared" si="14"/>
        <v>1.9635</v>
      </c>
      <c r="K50" s="49">
        <f t="shared" si="15"/>
        <v>374.04675000000003</v>
      </c>
    </row>
    <row r="51" spans="1:11" x14ac:dyDescent="0.2">
      <c r="A51" s="216" t="s">
        <v>356</v>
      </c>
      <c r="B51" s="203"/>
      <c r="C51" s="6" t="s">
        <v>359</v>
      </c>
      <c r="D51" s="6"/>
      <c r="E51" s="7"/>
      <c r="F51" s="226"/>
      <c r="G51" s="226">
        <f>G52+G53+G54</f>
        <v>762.78050000000007</v>
      </c>
      <c r="H51" s="226"/>
      <c r="I51" s="226">
        <f>I52+I53+I54</f>
        <v>127.922</v>
      </c>
      <c r="J51" s="226"/>
      <c r="K51" s="226">
        <f>K52+K53+K54</f>
        <v>890.70249999999999</v>
      </c>
    </row>
    <row r="52" spans="1:11" x14ac:dyDescent="0.2">
      <c r="A52" s="217" t="s">
        <v>353</v>
      </c>
      <c r="B52" s="204">
        <v>11892</v>
      </c>
      <c r="C52" s="1" t="s">
        <v>346</v>
      </c>
      <c r="D52" s="1" t="s">
        <v>11</v>
      </c>
      <c r="E52" s="2">
        <v>5</v>
      </c>
      <c r="F52" s="3">
        <v>0</v>
      </c>
      <c r="G52" s="3">
        <f t="shared" si="16"/>
        <v>0</v>
      </c>
      <c r="H52" s="3">
        <v>1.7321</v>
      </c>
      <c r="I52" s="3">
        <f>H52*E52</f>
        <v>8.660499999999999</v>
      </c>
      <c r="J52" s="3">
        <f t="shared" ref="J52:J53" si="17">H52+F52</f>
        <v>1.7321</v>
      </c>
      <c r="K52" s="49">
        <f t="shared" si="15"/>
        <v>8.660499999999999</v>
      </c>
    </row>
    <row r="53" spans="1:11" x14ac:dyDescent="0.2">
      <c r="A53" s="217" t="s">
        <v>354</v>
      </c>
      <c r="B53" s="204">
        <v>80031</v>
      </c>
      <c r="C53" s="1" t="s">
        <v>347</v>
      </c>
      <c r="D53" s="1" t="s">
        <v>11</v>
      </c>
      <c r="E53" s="2">
        <v>5</v>
      </c>
      <c r="F53" s="3">
        <v>145.41970000000001</v>
      </c>
      <c r="G53" s="3">
        <f t="shared" ref="G53" si="18">F53*E53</f>
        <v>727.09850000000006</v>
      </c>
      <c r="H53" s="3">
        <v>16.4986</v>
      </c>
      <c r="I53" s="3">
        <f>H53*E53</f>
        <v>82.492999999999995</v>
      </c>
      <c r="J53" s="3">
        <f t="shared" si="17"/>
        <v>161.91830000000002</v>
      </c>
      <c r="K53" s="49">
        <f t="shared" ref="K53" si="19">I53+G53</f>
        <v>809.5915</v>
      </c>
    </row>
    <row r="54" spans="1:11" ht="13.5" thickBot="1" x14ac:dyDescent="0.25">
      <c r="A54" s="220" t="s">
        <v>355</v>
      </c>
      <c r="B54" s="209">
        <v>10886</v>
      </c>
      <c r="C54" s="55" t="s">
        <v>348</v>
      </c>
      <c r="D54" s="55" t="s">
        <v>11</v>
      </c>
      <c r="E54" s="50">
        <v>5</v>
      </c>
      <c r="F54" s="227">
        <v>7.1364000000000001</v>
      </c>
      <c r="G54" s="227">
        <f t="shared" si="16"/>
        <v>35.682000000000002</v>
      </c>
      <c r="H54" s="227">
        <v>7.3536999999999999</v>
      </c>
      <c r="I54" s="227">
        <f>H54*E54</f>
        <v>36.768500000000003</v>
      </c>
      <c r="J54" s="227">
        <f t="shared" si="14"/>
        <v>14.4901</v>
      </c>
      <c r="K54" s="51">
        <f t="shared" si="15"/>
        <v>72.450500000000005</v>
      </c>
    </row>
    <row r="55" spans="1:11" x14ac:dyDescent="0.2">
      <c r="A55" s="228">
        <v>2</v>
      </c>
      <c r="B55" s="234"/>
      <c r="C55" s="230" t="s">
        <v>190</v>
      </c>
      <c r="D55" s="230"/>
      <c r="E55" s="231"/>
      <c r="F55" s="232"/>
      <c r="G55" s="232">
        <f>G56+G63+G70+G75</f>
        <v>1681.8354116</v>
      </c>
      <c r="H55" s="232"/>
      <c r="I55" s="232">
        <f>I56+I63+I70+I75</f>
        <v>794.23201559999995</v>
      </c>
      <c r="J55" s="232"/>
      <c r="K55" s="233">
        <f>K56+K63+K70+K75</f>
        <v>2476.0674272000001</v>
      </c>
    </row>
    <row r="56" spans="1:11" x14ac:dyDescent="0.2">
      <c r="A56" s="215" t="s">
        <v>192</v>
      </c>
      <c r="B56" s="202"/>
      <c r="C56" s="4" t="s">
        <v>191</v>
      </c>
      <c r="D56" s="4"/>
      <c r="E56" s="5"/>
      <c r="F56" s="225"/>
      <c r="G56" s="225">
        <f>G57+G60</f>
        <v>568.45011399999999</v>
      </c>
      <c r="H56" s="225"/>
      <c r="I56" s="225">
        <f>I57+I60</f>
        <v>430.42832899999996</v>
      </c>
      <c r="J56" s="225"/>
      <c r="K56" s="53">
        <f>K57+K60</f>
        <v>998.87844300000006</v>
      </c>
    </row>
    <row r="57" spans="1:11" x14ac:dyDescent="0.2">
      <c r="A57" s="216" t="s">
        <v>193</v>
      </c>
      <c r="B57" s="203"/>
      <c r="C57" s="6" t="s">
        <v>17</v>
      </c>
      <c r="D57" s="6"/>
      <c r="E57" s="7"/>
      <c r="F57" s="226"/>
      <c r="G57" s="226">
        <f>G58+G59</f>
        <v>448.10871400000002</v>
      </c>
      <c r="H57" s="226"/>
      <c r="I57" s="226">
        <f>I58+I59</f>
        <v>384.59512899999999</v>
      </c>
      <c r="J57" s="226"/>
      <c r="K57" s="54">
        <f>K58+K59</f>
        <v>832.70384300000001</v>
      </c>
    </row>
    <row r="58" spans="1:11" x14ac:dyDescent="0.2">
      <c r="A58" s="217" t="s">
        <v>194</v>
      </c>
      <c r="B58" s="204" t="s">
        <v>183</v>
      </c>
      <c r="C58" s="1" t="s">
        <v>18</v>
      </c>
      <c r="D58" s="1" t="s">
        <v>11</v>
      </c>
      <c r="E58" s="2">
        <v>50.83</v>
      </c>
      <c r="F58" s="3">
        <v>8.6658000000000008</v>
      </c>
      <c r="G58" s="3">
        <f>F58*E58</f>
        <v>440.48261400000001</v>
      </c>
      <c r="H58" s="3">
        <v>7.3262999999999998</v>
      </c>
      <c r="I58" s="3">
        <f>H58*E58</f>
        <v>372.39582899999999</v>
      </c>
      <c r="J58" s="3">
        <f>H58+F58</f>
        <v>15.992100000000001</v>
      </c>
      <c r="K58" s="49">
        <f>I58+G58</f>
        <v>812.87844300000006</v>
      </c>
    </row>
    <row r="59" spans="1:11" x14ac:dyDescent="0.2">
      <c r="A59" s="217" t="s">
        <v>195</v>
      </c>
      <c r="B59" s="204" t="s">
        <v>184</v>
      </c>
      <c r="C59" s="1" t="s">
        <v>185</v>
      </c>
      <c r="D59" s="1" t="s">
        <v>11</v>
      </c>
      <c r="E59" s="2">
        <v>1</v>
      </c>
      <c r="F59" s="3">
        <v>7.6261000000000001</v>
      </c>
      <c r="G59" s="3">
        <f>F59*E59</f>
        <v>7.6261000000000001</v>
      </c>
      <c r="H59" s="3">
        <v>12.199299999999999</v>
      </c>
      <c r="I59" s="3">
        <f>H59*E59</f>
        <v>12.199299999999999</v>
      </c>
      <c r="J59" s="3">
        <f>H59+F59</f>
        <v>19.825399999999998</v>
      </c>
      <c r="K59" s="49">
        <f>I59+G59</f>
        <v>19.825399999999998</v>
      </c>
    </row>
    <row r="60" spans="1:11" x14ac:dyDescent="0.2">
      <c r="A60" s="216" t="s">
        <v>199</v>
      </c>
      <c r="B60" s="203"/>
      <c r="C60" s="6" t="s">
        <v>196</v>
      </c>
      <c r="D60" s="6"/>
      <c r="E60" s="7"/>
      <c r="F60" s="226"/>
      <c r="G60" s="226">
        <f>G61+G62</f>
        <v>120.34139999999999</v>
      </c>
      <c r="H60" s="226"/>
      <c r="I60" s="226">
        <f>I61+I62</f>
        <v>45.833199999999998</v>
      </c>
      <c r="J60" s="226"/>
      <c r="K60" s="54">
        <f>K61+K62</f>
        <v>166.1746</v>
      </c>
    </row>
    <row r="61" spans="1:11" x14ac:dyDescent="0.2">
      <c r="A61" s="217" t="s">
        <v>200</v>
      </c>
      <c r="B61" s="204" t="s">
        <v>186</v>
      </c>
      <c r="C61" s="1" t="s">
        <v>187</v>
      </c>
      <c r="D61" s="1" t="s">
        <v>11</v>
      </c>
      <c r="E61" s="2">
        <v>2</v>
      </c>
      <c r="G61" s="3">
        <f>F61*E61</f>
        <v>0</v>
      </c>
      <c r="H61" s="3">
        <v>1.7321</v>
      </c>
      <c r="I61" s="3">
        <f>H61*E61</f>
        <v>3.4641999999999999</v>
      </c>
      <c r="J61" s="3">
        <f>H61+F61</f>
        <v>1.7321</v>
      </c>
      <c r="K61" s="49">
        <f>I61+G61</f>
        <v>3.4641999999999999</v>
      </c>
    </row>
    <row r="62" spans="1:11" ht="13.5" thickBot="1" x14ac:dyDescent="0.25">
      <c r="A62" s="218" t="s">
        <v>201</v>
      </c>
      <c r="B62" s="205" t="s">
        <v>188</v>
      </c>
      <c r="C62" s="57" t="s">
        <v>189</v>
      </c>
      <c r="D62" s="57" t="s">
        <v>11</v>
      </c>
      <c r="E62" s="56">
        <v>2</v>
      </c>
      <c r="F62" s="235">
        <v>60.170699999999997</v>
      </c>
      <c r="G62" s="235">
        <f>F62*E62</f>
        <v>120.34139999999999</v>
      </c>
      <c r="H62" s="235">
        <v>21.1845</v>
      </c>
      <c r="I62" s="235">
        <f>H62*E62</f>
        <v>42.369</v>
      </c>
      <c r="J62" s="235">
        <f>H62+F62</f>
        <v>81.355199999999996</v>
      </c>
      <c r="K62" s="58">
        <f>I62+G62</f>
        <v>162.71039999999999</v>
      </c>
    </row>
    <row r="63" spans="1:11" ht="13.5" thickTop="1" x14ac:dyDescent="0.2">
      <c r="A63" s="215" t="s">
        <v>203</v>
      </c>
      <c r="B63" s="202"/>
      <c r="C63" s="4" t="s">
        <v>202</v>
      </c>
      <c r="D63" s="4"/>
      <c r="E63" s="5"/>
      <c r="F63" s="225"/>
      <c r="G63" s="225">
        <f>G64+G67</f>
        <v>179.02658959999999</v>
      </c>
      <c r="H63" s="225"/>
      <c r="I63" s="225">
        <f>I64+I67</f>
        <v>106.95121559999998</v>
      </c>
      <c r="J63" s="225"/>
      <c r="K63" s="53">
        <f>K64+K67</f>
        <v>285.97780520000003</v>
      </c>
    </row>
    <row r="64" spans="1:11" x14ac:dyDescent="0.2">
      <c r="A64" s="216" t="s">
        <v>197</v>
      </c>
      <c r="B64" s="203"/>
      <c r="C64" s="6" t="s">
        <v>17</v>
      </c>
      <c r="D64" s="6"/>
      <c r="E64" s="7"/>
      <c r="F64" s="226"/>
      <c r="G64" s="226">
        <f>G65+G66</f>
        <v>58.685189600000001</v>
      </c>
      <c r="H64" s="226"/>
      <c r="I64" s="226">
        <f>I65+I66</f>
        <v>61.118015599999993</v>
      </c>
      <c r="J64" s="226"/>
      <c r="K64" s="54">
        <f>K65+K66</f>
        <v>119.80320520000001</v>
      </c>
    </row>
    <row r="65" spans="1:11" x14ac:dyDescent="0.2">
      <c r="A65" s="217" t="s">
        <v>198</v>
      </c>
      <c r="B65" s="204" t="s">
        <v>183</v>
      </c>
      <c r="C65" s="1" t="s">
        <v>18</v>
      </c>
      <c r="D65" s="1" t="s">
        <v>11</v>
      </c>
      <c r="E65" s="2">
        <v>5.0119999999999996</v>
      </c>
      <c r="F65" s="3">
        <v>8.6658000000000008</v>
      </c>
      <c r="G65" s="3">
        <f>F65*E65</f>
        <v>43.432989599999999</v>
      </c>
      <c r="H65" s="3">
        <v>7.3262999999999998</v>
      </c>
      <c r="I65" s="3">
        <f>H65*E65</f>
        <v>36.719415599999998</v>
      </c>
      <c r="J65" s="3">
        <f>H65+F65</f>
        <v>15.992100000000001</v>
      </c>
      <c r="K65" s="49">
        <f>I65+G65</f>
        <v>80.152405200000004</v>
      </c>
    </row>
    <row r="66" spans="1:11" x14ac:dyDescent="0.2">
      <c r="A66" s="217" t="s">
        <v>204</v>
      </c>
      <c r="B66" s="204" t="s">
        <v>184</v>
      </c>
      <c r="C66" s="1" t="s">
        <v>185</v>
      </c>
      <c r="D66" s="1" t="s">
        <v>11</v>
      </c>
      <c r="E66" s="2">
        <v>2</v>
      </c>
      <c r="F66" s="3">
        <v>7.6261000000000001</v>
      </c>
      <c r="G66" s="3">
        <f>F66*E66</f>
        <v>15.2522</v>
      </c>
      <c r="H66" s="3">
        <v>12.199299999999999</v>
      </c>
      <c r="I66" s="3">
        <f>H66*E66</f>
        <v>24.398599999999998</v>
      </c>
      <c r="J66" s="3">
        <f>H66+F66</f>
        <v>19.825399999999998</v>
      </c>
      <c r="K66" s="49">
        <f>I66+G66</f>
        <v>39.650799999999997</v>
      </c>
    </row>
    <row r="67" spans="1:11" x14ac:dyDescent="0.2">
      <c r="A67" s="216" t="s">
        <v>205</v>
      </c>
      <c r="B67" s="203"/>
      <c r="C67" s="6" t="s">
        <v>196</v>
      </c>
      <c r="D67" s="6"/>
      <c r="E67" s="7"/>
      <c r="F67" s="226"/>
      <c r="G67" s="226">
        <f>G68+G69</f>
        <v>120.34139999999999</v>
      </c>
      <c r="H67" s="226"/>
      <c r="I67" s="226">
        <f>I68+I69</f>
        <v>45.833199999999998</v>
      </c>
      <c r="J67" s="226"/>
      <c r="K67" s="54">
        <f>K68+K69</f>
        <v>166.1746</v>
      </c>
    </row>
    <row r="68" spans="1:11" x14ac:dyDescent="0.2">
      <c r="A68" s="217" t="s">
        <v>206</v>
      </c>
      <c r="B68" s="204" t="s">
        <v>186</v>
      </c>
      <c r="C68" s="1" t="s">
        <v>187</v>
      </c>
      <c r="D68" s="1" t="s">
        <v>11</v>
      </c>
      <c r="E68" s="2">
        <v>2</v>
      </c>
      <c r="G68" s="3">
        <f>F68*E68</f>
        <v>0</v>
      </c>
      <c r="H68" s="3">
        <v>1.7321</v>
      </c>
      <c r="I68" s="3">
        <f>H68*E68</f>
        <v>3.4641999999999999</v>
      </c>
      <c r="J68" s="3">
        <f>H68+F68</f>
        <v>1.7321</v>
      </c>
      <c r="K68" s="49">
        <f>I68+G68</f>
        <v>3.4641999999999999</v>
      </c>
    </row>
    <row r="69" spans="1:11" ht="13.5" thickBot="1" x14ac:dyDescent="0.25">
      <c r="A69" s="218" t="s">
        <v>204</v>
      </c>
      <c r="B69" s="205" t="s">
        <v>188</v>
      </c>
      <c r="C69" s="57" t="s">
        <v>189</v>
      </c>
      <c r="D69" s="57" t="s">
        <v>11</v>
      </c>
      <c r="E69" s="56">
        <v>2</v>
      </c>
      <c r="F69" s="235">
        <v>60.170699999999997</v>
      </c>
      <c r="G69" s="235">
        <f>F69*E69</f>
        <v>120.34139999999999</v>
      </c>
      <c r="H69" s="235">
        <v>21.1845</v>
      </c>
      <c r="I69" s="235">
        <f>H69*E69</f>
        <v>42.369</v>
      </c>
      <c r="J69" s="235">
        <f>H69+F69</f>
        <v>81.355199999999996</v>
      </c>
      <c r="K69" s="58">
        <f>I69+G69</f>
        <v>162.71039999999999</v>
      </c>
    </row>
    <row r="70" spans="1:11" ht="13.5" thickTop="1" x14ac:dyDescent="0.2">
      <c r="A70" s="215" t="s">
        <v>208</v>
      </c>
      <c r="B70" s="202"/>
      <c r="C70" s="4" t="s">
        <v>207</v>
      </c>
      <c r="D70" s="4"/>
      <c r="E70" s="5"/>
      <c r="F70" s="225"/>
      <c r="G70" s="225">
        <f>G71</f>
        <v>466.795481</v>
      </c>
      <c r="H70" s="225"/>
      <c r="I70" s="225">
        <f>I71</f>
        <v>117.534401</v>
      </c>
      <c r="J70" s="225"/>
      <c r="K70" s="53">
        <f>K71</f>
        <v>584.329882</v>
      </c>
    </row>
    <row r="71" spans="1:11" x14ac:dyDescent="0.2">
      <c r="A71" s="216" t="s">
        <v>209</v>
      </c>
      <c r="B71" s="203"/>
      <c r="C71" s="6" t="s">
        <v>17</v>
      </c>
      <c r="D71" s="6"/>
      <c r="E71" s="7"/>
      <c r="F71" s="226"/>
      <c r="G71" s="226">
        <f>G72+G73+G74</f>
        <v>466.795481</v>
      </c>
      <c r="H71" s="226"/>
      <c r="I71" s="226">
        <f>I72+I73+I74</f>
        <v>117.534401</v>
      </c>
      <c r="J71" s="226"/>
      <c r="K71" s="54">
        <f>K72+K73+K74</f>
        <v>584.329882</v>
      </c>
    </row>
    <row r="72" spans="1:11" x14ac:dyDescent="0.2">
      <c r="A72" s="217" t="s">
        <v>210</v>
      </c>
      <c r="B72" s="204" t="s">
        <v>212</v>
      </c>
      <c r="C72" s="1" t="s">
        <v>213</v>
      </c>
      <c r="D72" s="1" t="s">
        <v>11</v>
      </c>
      <c r="E72" s="2">
        <v>1</v>
      </c>
      <c r="F72" s="3">
        <v>13.554399999999999</v>
      </c>
      <c r="G72" s="3">
        <f>F72*E72</f>
        <v>13.554399999999999</v>
      </c>
      <c r="H72" s="3">
        <v>12.220599999999999</v>
      </c>
      <c r="I72" s="3">
        <f>H72*E72</f>
        <v>12.220599999999999</v>
      </c>
      <c r="J72" s="3">
        <f t="shared" ref="J72:K74" si="20">H72+F72</f>
        <v>25.774999999999999</v>
      </c>
      <c r="K72" s="49">
        <f t="shared" si="20"/>
        <v>25.774999999999999</v>
      </c>
    </row>
    <row r="73" spans="1:11" x14ac:dyDescent="0.2">
      <c r="A73" s="217" t="s">
        <v>211</v>
      </c>
      <c r="B73" s="204" t="s">
        <v>214</v>
      </c>
      <c r="C73" s="1" t="s">
        <v>215</v>
      </c>
      <c r="D73" s="1" t="s">
        <v>11</v>
      </c>
      <c r="E73" s="2">
        <v>8.99</v>
      </c>
      <c r="F73" s="3">
        <v>50.351900000000001</v>
      </c>
      <c r="G73" s="3">
        <f>F73*E73</f>
        <v>452.66358100000002</v>
      </c>
      <c r="H73" s="3">
        <v>11.379899999999999</v>
      </c>
      <c r="I73" s="3">
        <f>H73*E73</f>
        <v>102.305301</v>
      </c>
      <c r="J73" s="3">
        <f t="shared" si="20"/>
        <v>61.7318</v>
      </c>
      <c r="K73" s="49">
        <f t="shared" si="20"/>
        <v>554.96888200000001</v>
      </c>
    </row>
    <row r="74" spans="1:11" ht="13.5" thickBot="1" x14ac:dyDescent="0.25">
      <c r="A74" s="218" t="s">
        <v>222</v>
      </c>
      <c r="B74" s="205" t="s">
        <v>216</v>
      </c>
      <c r="C74" s="57" t="s">
        <v>217</v>
      </c>
      <c r="D74" s="57" t="s">
        <v>11</v>
      </c>
      <c r="E74" s="56">
        <v>1</v>
      </c>
      <c r="F74" s="235">
        <v>0.57750000000000001</v>
      </c>
      <c r="G74" s="235">
        <f>F74*E74</f>
        <v>0.57750000000000001</v>
      </c>
      <c r="H74" s="235">
        <v>3.0085000000000002</v>
      </c>
      <c r="I74" s="235">
        <f>H74*E74</f>
        <v>3.0085000000000002</v>
      </c>
      <c r="J74" s="235">
        <f t="shared" si="20"/>
        <v>3.5860000000000003</v>
      </c>
      <c r="K74" s="58">
        <f t="shared" si="20"/>
        <v>3.5860000000000003</v>
      </c>
    </row>
    <row r="75" spans="1:11" ht="13.5" thickTop="1" x14ac:dyDescent="0.2">
      <c r="A75" s="215" t="s">
        <v>218</v>
      </c>
      <c r="B75" s="202"/>
      <c r="C75" s="4" t="s">
        <v>25</v>
      </c>
      <c r="D75" s="4"/>
      <c r="E75" s="5"/>
      <c r="F75" s="225"/>
      <c r="G75" s="225">
        <f>G76</f>
        <v>467.56322699999998</v>
      </c>
      <c r="H75" s="225"/>
      <c r="I75" s="225">
        <f>I76</f>
        <v>139.31807000000001</v>
      </c>
      <c r="J75" s="225"/>
      <c r="K75" s="53">
        <f>K76</f>
        <v>606.88129700000002</v>
      </c>
    </row>
    <row r="76" spans="1:11" x14ac:dyDescent="0.2">
      <c r="A76" s="216" t="s">
        <v>219</v>
      </c>
      <c r="B76" s="203"/>
      <c r="C76" s="6" t="s">
        <v>17</v>
      </c>
      <c r="D76" s="6"/>
      <c r="E76" s="7"/>
      <c r="F76" s="226"/>
      <c r="G76" s="226">
        <f>G77+G78+G79+G80</f>
        <v>467.56322699999998</v>
      </c>
      <c r="H76" s="226"/>
      <c r="I76" s="226">
        <f>I77+I78+I79+I80</f>
        <v>139.31807000000001</v>
      </c>
      <c r="J76" s="226"/>
      <c r="K76" s="54">
        <f>K77+K78+K79+K80</f>
        <v>606.88129700000002</v>
      </c>
    </row>
    <row r="77" spans="1:11" x14ac:dyDescent="0.2">
      <c r="A77" s="217" t="s">
        <v>220</v>
      </c>
      <c r="B77" s="204" t="s">
        <v>212</v>
      </c>
      <c r="C77" s="1" t="s">
        <v>213</v>
      </c>
      <c r="D77" s="1" t="s">
        <v>11</v>
      </c>
      <c r="E77" s="2">
        <v>1</v>
      </c>
      <c r="F77" s="3">
        <v>13.554399999999999</v>
      </c>
      <c r="G77" s="3">
        <f>F77*E77</f>
        <v>13.554399999999999</v>
      </c>
      <c r="H77" s="3">
        <v>12.220599999999999</v>
      </c>
      <c r="I77" s="3">
        <f>H77*E77</f>
        <v>12.220599999999999</v>
      </c>
      <c r="J77" s="3">
        <f t="shared" ref="J77:K80" si="21">H77+F77</f>
        <v>25.774999999999999</v>
      </c>
      <c r="K77" s="49">
        <f t="shared" si="21"/>
        <v>25.774999999999999</v>
      </c>
    </row>
    <row r="78" spans="1:11" x14ac:dyDescent="0.2">
      <c r="A78" s="217" t="s">
        <v>221</v>
      </c>
      <c r="B78" s="204" t="s">
        <v>214</v>
      </c>
      <c r="C78" s="1" t="s">
        <v>215</v>
      </c>
      <c r="D78" s="1" t="s">
        <v>11</v>
      </c>
      <c r="E78" s="2">
        <v>8.99</v>
      </c>
      <c r="F78" s="3">
        <v>50.351900000000001</v>
      </c>
      <c r="G78" s="3">
        <f>F78*E78</f>
        <v>452.66358100000002</v>
      </c>
      <c r="H78" s="3">
        <v>11.379899999999999</v>
      </c>
      <c r="I78" s="3">
        <f>H78*E78</f>
        <v>102.305301</v>
      </c>
      <c r="J78" s="3">
        <f t="shared" si="21"/>
        <v>61.7318</v>
      </c>
      <c r="K78" s="49">
        <f t="shared" si="21"/>
        <v>554.96888200000001</v>
      </c>
    </row>
    <row r="79" spans="1:11" x14ac:dyDescent="0.2">
      <c r="A79" s="217" t="s">
        <v>223</v>
      </c>
      <c r="B79" s="204" t="s">
        <v>216</v>
      </c>
      <c r="C79" s="1" t="s">
        <v>217</v>
      </c>
      <c r="D79" s="1" t="s">
        <v>11</v>
      </c>
      <c r="E79" s="2">
        <v>1</v>
      </c>
      <c r="F79" s="3">
        <v>0.57750000000000001</v>
      </c>
      <c r="G79" s="3">
        <f>F79*E79</f>
        <v>0.57750000000000001</v>
      </c>
      <c r="H79" s="3">
        <v>3.0085000000000002</v>
      </c>
      <c r="I79" s="3">
        <f>H79*E79</f>
        <v>3.0085000000000002</v>
      </c>
      <c r="J79" s="3">
        <f t="shared" si="21"/>
        <v>3.5860000000000003</v>
      </c>
      <c r="K79" s="49">
        <f t="shared" si="21"/>
        <v>3.5860000000000003</v>
      </c>
    </row>
    <row r="80" spans="1:11" ht="13.5" thickBot="1" x14ac:dyDescent="0.25">
      <c r="A80" s="220" t="s">
        <v>224</v>
      </c>
      <c r="B80" s="209" t="s">
        <v>24</v>
      </c>
      <c r="C80" s="55" t="s">
        <v>22</v>
      </c>
      <c r="D80" s="55" t="s">
        <v>11</v>
      </c>
      <c r="E80" s="50">
        <v>8.99</v>
      </c>
      <c r="F80" s="227">
        <v>8.5400000000000004E-2</v>
      </c>
      <c r="G80" s="227">
        <f>F80*E80</f>
        <v>0.76774600000000004</v>
      </c>
      <c r="H80" s="227">
        <v>2.4230999999999998</v>
      </c>
      <c r="I80" s="227">
        <f>H80*E80</f>
        <v>21.783669</v>
      </c>
      <c r="J80" s="227">
        <f t="shared" si="21"/>
        <v>2.5084999999999997</v>
      </c>
      <c r="K80" s="51">
        <f t="shared" si="21"/>
        <v>22.551414999999999</v>
      </c>
    </row>
    <row r="81" spans="1:11" x14ac:dyDescent="0.2">
      <c r="A81" s="219">
        <v>3</v>
      </c>
      <c r="B81" s="206"/>
      <c r="C81" s="8" t="s">
        <v>225</v>
      </c>
      <c r="D81" s="8"/>
      <c r="E81" s="9"/>
      <c r="F81" s="224"/>
      <c r="G81" s="224">
        <f>G82+G88+G94+G103+G108+G123+G114+G128+G133+G140+G144+G150</f>
        <v>7156.3825640000005</v>
      </c>
      <c r="H81" s="224"/>
      <c r="I81" s="224">
        <f>I82+I88+I94+I103+I108+I123+I114+I128+I133+I140+I144+I150</f>
        <v>7221.8077789999988</v>
      </c>
      <c r="J81" s="224"/>
      <c r="K81" s="52">
        <f>K82+K88+K94+K103+K108+K123+K114+K128+K133+K140+K144+K150</f>
        <v>14378.190343000002</v>
      </c>
    </row>
    <row r="82" spans="1:11" x14ac:dyDescent="0.2">
      <c r="A82" s="215" t="s">
        <v>227</v>
      </c>
      <c r="B82" s="202"/>
      <c r="C82" s="4" t="s">
        <v>226</v>
      </c>
      <c r="D82" s="4"/>
      <c r="E82" s="5"/>
      <c r="F82" s="225"/>
      <c r="G82" s="225">
        <f>G83+G154</f>
        <v>592.46392000000003</v>
      </c>
      <c r="H82" s="225"/>
      <c r="I82" s="225">
        <f>I83</f>
        <v>700.8818399999999</v>
      </c>
      <c r="J82" s="225"/>
      <c r="K82" s="53">
        <f>K83</f>
        <v>1293.3457599999999</v>
      </c>
    </row>
    <row r="83" spans="1:11" x14ac:dyDescent="0.2">
      <c r="A83" s="216" t="s">
        <v>228</v>
      </c>
      <c r="B83" s="203"/>
      <c r="C83" s="6" t="s">
        <v>17</v>
      </c>
      <c r="D83" s="6"/>
      <c r="E83" s="7"/>
      <c r="F83" s="226"/>
      <c r="G83" s="226">
        <f>G84+G85+G86+G87</f>
        <v>592.46392000000003</v>
      </c>
      <c r="H83" s="226"/>
      <c r="I83" s="226">
        <f>I84+I85+I86+I87</f>
        <v>700.8818399999999</v>
      </c>
      <c r="J83" s="226"/>
      <c r="K83" s="54">
        <f>K84+K85+K86+K87</f>
        <v>1293.3457599999999</v>
      </c>
    </row>
    <row r="84" spans="1:11" x14ac:dyDescent="0.2">
      <c r="A84" s="217" t="s">
        <v>229</v>
      </c>
      <c r="B84" s="204" t="s">
        <v>183</v>
      </c>
      <c r="C84" s="1" t="s">
        <v>18</v>
      </c>
      <c r="D84" s="1" t="s">
        <v>11</v>
      </c>
      <c r="E84" s="2">
        <v>59.6</v>
      </c>
      <c r="F84" s="3">
        <v>8.6658000000000008</v>
      </c>
      <c r="G84" s="3">
        <f>F84*E84</f>
        <v>516.4816800000001</v>
      </c>
      <c r="H84" s="3">
        <v>7.3262999999999998</v>
      </c>
      <c r="I84" s="3">
        <f>H84*E84</f>
        <v>436.64747999999997</v>
      </c>
      <c r="J84" s="3">
        <f t="shared" ref="J84:K87" si="22">H84+F84</f>
        <v>15.992100000000001</v>
      </c>
      <c r="K84" s="49">
        <f t="shared" si="22"/>
        <v>953.12916000000007</v>
      </c>
    </row>
    <row r="85" spans="1:11" x14ac:dyDescent="0.2">
      <c r="A85" s="217" t="s">
        <v>230</v>
      </c>
      <c r="B85" s="204" t="s">
        <v>184</v>
      </c>
      <c r="C85" s="1" t="s">
        <v>185</v>
      </c>
      <c r="D85" s="1" t="s">
        <v>11</v>
      </c>
      <c r="E85" s="2">
        <v>3</v>
      </c>
      <c r="F85" s="3">
        <v>7.6261000000000001</v>
      </c>
      <c r="G85" s="3">
        <f>F85*E85</f>
        <v>22.878299999999999</v>
      </c>
      <c r="H85" s="3">
        <v>12.199299999999999</v>
      </c>
      <c r="I85" s="3">
        <f>H85*E85</f>
        <v>36.597899999999996</v>
      </c>
      <c r="J85" s="3">
        <f t="shared" si="22"/>
        <v>19.825399999999998</v>
      </c>
      <c r="K85" s="49">
        <f t="shared" si="22"/>
        <v>59.476199999999992</v>
      </c>
    </row>
    <row r="86" spans="1:11" x14ac:dyDescent="0.2">
      <c r="A86" s="217" t="s">
        <v>229</v>
      </c>
      <c r="B86" s="204" t="s">
        <v>24</v>
      </c>
      <c r="C86" s="1" t="s">
        <v>22</v>
      </c>
      <c r="D86" s="1" t="s">
        <v>11</v>
      </c>
      <c r="E86" s="2">
        <v>59.6</v>
      </c>
      <c r="F86" s="3">
        <v>8.5400000000000004E-2</v>
      </c>
      <c r="G86" s="3">
        <f>F86*E86</f>
        <v>5.0898400000000006</v>
      </c>
      <c r="H86" s="3">
        <v>2.4230999999999998</v>
      </c>
      <c r="I86" s="3">
        <f>H86*E86</f>
        <v>144.41675999999998</v>
      </c>
      <c r="J86" s="3">
        <f t="shared" si="22"/>
        <v>2.5084999999999997</v>
      </c>
      <c r="K86" s="49">
        <f t="shared" si="22"/>
        <v>149.50659999999999</v>
      </c>
    </row>
    <row r="87" spans="1:11" ht="13.5" thickBot="1" x14ac:dyDescent="0.25">
      <c r="A87" s="218" t="s">
        <v>230</v>
      </c>
      <c r="B87" s="205" t="s">
        <v>20</v>
      </c>
      <c r="C87" s="57" t="s">
        <v>19</v>
      </c>
      <c r="D87" s="57" t="s">
        <v>13</v>
      </c>
      <c r="E87" s="56">
        <v>3</v>
      </c>
      <c r="F87" s="235">
        <v>16.0047</v>
      </c>
      <c r="G87" s="235">
        <f>F87*E87</f>
        <v>48.014099999999999</v>
      </c>
      <c r="H87" s="235">
        <v>27.739899999999999</v>
      </c>
      <c r="I87" s="235">
        <f>H87*E87</f>
        <v>83.219699999999989</v>
      </c>
      <c r="J87" s="235">
        <f t="shared" si="22"/>
        <v>43.744599999999998</v>
      </c>
      <c r="K87" s="58">
        <f t="shared" si="22"/>
        <v>131.23379999999997</v>
      </c>
    </row>
    <row r="88" spans="1:11" ht="13.5" thickTop="1" x14ac:dyDescent="0.2">
      <c r="A88" s="215" t="s">
        <v>232</v>
      </c>
      <c r="B88" s="202"/>
      <c r="C88" s="4" t="s">
        <v>231</v>
      </c>
      <c r="D88" s="4"/>
      <c r="E88" s="5"/>
      <c r="F88" s="225"/>
      <c r="G88" s="225">
        <f>G89+G158</f>
        <v>616.09472000000005</v>
      </c>
      <c r="H88" s="225"/>
      <c r="I88" s="225">
        <f>I89+I158</f>
        <v>740.82103999999993</v>
      </c>
      <c r="J88" s="225"/>
      <c r="K88" s="53">
        <f>K89+K158</f>
        <v>1356.9157599999999</v>
      </c>
    </row>
    <row r="89" spans="1:11" x14ac:dyDescent="0.2">
      <c r="A89" s="216" t="s">
        <v>233</v>
      </c>
      <c r="B89" s="203"/>
      <c r="C89" s="6" t="s">
        <v>17</v>
      </c>
      <c r="D89" s="6"/>
      <c r="E89" s="7"/>
      <c r="F89" s="226"/>
      <c r="G89" s="226">
        <f>G90+G91+G92+G93</f>
        <v>616.09472000000005</v>
      </c>
      <c r="H89" s="226"/>
      <c r="I89" s="226">
        <f>I90+I91+I92+I93</f>
        <v>740.82103999999993</v>
      </c>
      <c r="J89" s="226"/>
      <c r="K89" s="54">
        <f>K90+K91+K92+K93</f>
        <v>1356.9157599999999</v>
      </c>
    </row>
    <row r="90" spans="1:11" x14ac:dyDescent="0.2">
      <c r="A90" s="217" t="s">
        <v>234</v>
      </c>
      <c r="B90" s="204" t="s">
        <v>183</v>
      </c>
      <c r="C90" s="1" t="s">
        <v>18</v>
      </c>
      <c r="D90" s="1" t="s">
        <v>11</v>
      </c>
      <c r="E90" s="2">
        <v>59.6</v>
      </c>
      <c r="F90" s="3">
        <v>8.6658000000000008</v>
      </c>
      <c r="G90" s="3">
        <f>F90*E90</f>
        <v>516.4816800000001</v>
      </c>
      <c r="H90" s="3">
        <v>7.3262999999999998</v>
      </c>
      <c r="I90" s="3">
        <f>H90*E90</f>
        <v>436.64747999999997</v>
      </c>
      <c r="J90" s="3">
        <f t="shared" ref="J90:K93" si="23">H90+F90</f>
        <v>15.992100000000001</v>
      </c>
      <c r="K90" s="49">
        <f t="shared" si="23"/>
        <v>953.12916000000007</v>
      </c>
    </row>
    <row r="91" spans="1:11" x14ac:dyDescent="0.2">
      <c r="A91" s="217" t="s">
        <v>235</v>
      </c>
      <c r="B91" s="204" t="s">
        <v>184</v>
      </c>
      <c r="C91" s="1" t="s">
        <v>185</v>
      </c>
      <c r="D91" s="1" t="s">
        <v>11</v>
      </c>
      <c r="E91" s="2">
        <v>4</v>
      </c>
      <c r="F91" s="3">
        <v>7.6261000000000001</v>
      </c>
      <c r="G91" s="3">
        <f>F91*E91</f>
        <v>30.5044</v>
      </c>
      <c r="H91" s="3">
        <v>12.199299999999999</v>
      </c>
      <c r="I91" s="3">
        <f>H91*E91</f>
        <v>48.797199999999997</v>
      </c>
      <c r="J91" s="3">
        <f t="shared" si="23"/>
        <v>19.825399999999998</v>
      </c>
      <c r="K91" s="49">
        <f t="shared" si="23"/>
        <v>79.301599999999993</v>
      </c>
    </row>
    <row r="92" spans="1:11" x14ac:dyDescent="0.2">
      <c r="A92" s="217" t="s">
        <v>236</v>
      </c>
      <c r="B92" s="204" t="s">
        <v>24</v>
      </c>
      <c r="C92" s="1" t="s">
        <v>22</v>
      </c>
      <c r="D92" s="1" t="s">
        <v>11</v>
      </c>
      <c r="E92" s="2">
        <v>59.6</v>
      </c>
      <c r="F92" s="3">
        <v>8.5400000000000004E-2</v>
      </c>
      <c r="G92" s="3">
        <f>F92*E92</f>
        <v>5.0898400000000006</v>
      </c>
      <c r="H92" s="3">
        <v>2.4230999999999998</v>
      </c>
      <c r="I92" s="3">
        <f>H92*E92</f>
        <v>144.41675999999998</v>
      </c>
      <c r="J92" s="3">
        <f t="shared" si="23"/>
        <v>2.5084999999999997</v>
      </c>
      <c r="K92" s="49">
        <f t="shared" si="23"/>
        <v>149.50659999999999</v>
      </c>
    </row>
    <row r="93" spans="1:11" ht="13.5" thickBot="1" x14ac:dyDescent="0.25">
      <c r="A93" s="218" t="s">
        <v>237</v>
      </c>
      <c r="B93" s="205" t="s">
        <v>20</v>
      </c>
      <c r="C93" s="57" t="s">
        <v>19</v>
      </c>
      <c r="D93" s="57" t="s">
        <v>13</v>
      </c>
      <c r="E93" s="56">
        <v>4</v>
      </c>
      <c r="F93" s="235">
        <v>16.0047</v>
      </c>
      <c r="G93" s="235">
        <f>F93*E93</f>
        <v>64.018799999999999</v>
      </c>
      <c r="H93" s="235">
        <v>27.739899999999999</v>
      </c>
      <c r="I93" s="235">
        <f>H93*E93</f>
        <v>110.95959999999999</v>
      </c>
      <c r="J93" s="235">
        <f t="shared" si="23"/>
        <v>43.744599999999998</v>
      </c>
      <c r="K93" s="58">
        <f t="shared" si="23"/>
        <v>174.97839999999999</v>
      </c>
    </row>
    <row r="94" spans="1:11" ht="13.5" thickTop="1" x14ac:dyDescent="0.2">
      <c r="A94" s="215" t="s">
        <v>239</v>
      </c>
      <c r="B94" s="202"/>
      <c r="C94" s="4" t="s">
        <v>238</v>
      </c>
      <c r="D94" s="4"/>
      <c r="E94" s="5"/>
      <c r="F94" s="225"/>
      <c r="G94" s="225">
        <f>G95+G100</f>
        <v>1977.7804000000001</v>
      </c>
      <c r="H94" s="225"/>
      <c r="I94" s="225">
        <f>I95+I100</f>
        <v>1238.25605</v>
      </c>
      <c r="J94" s="225"/>
      <c r="K94" s="53">
        <f>K95+K100</f>
        <v>3216.0364499999996</v>
      </c>
    </row>
    <row r="95" spans="1:11" x14ac:dyDescent="0.2">
      <c r="A95" s="216" t="s">
        <v>240</v>
      </c>
      <c r="B95" s="203"/>
      <c r="C95" s="6" t="s">
        <v>17</v>
      </c>
      <c r="D95" s="6"/>
      <c r="E95" s="7"/>
      <c r="F95" s="226"/>
      <c r="G95" s="226">
        <f>G96+G97+G98+G99</f>
        <v>766.08040000000005</v>
      </c>
      <c r="H95" s="226"/>
      <c r="I95" s="226">
        <f>I96+I97+I98+I99</f>
        <v>1020.6240499999999</v>
      </c>
      <c r="J95" s="226"/>
      <c r="K95" s="54">
        <f>K96+K97+K98+K99</f>
        <v>1786.7044499999997</v>
      </c>
    </row>
    <row r="96" spans="1:11" x14ac:dyDescent="0.2">
      <c r="A96" s="217" t="s">
        <v>241</v>
      </c>
      <c r="B96" s="204" t="s">
        <v>183</v>
      </c>
      <c r="C96" s="1" t="s">
        <v>18</v>
      </c>
      <c r="D96" s="1" t="s">
        <v>11</v>
      </c>
      <c r="E96" s="2">
        <v>55.75</v>
      </c>
      <c r="F96" s="3">
        <v>8.6658000000000008</v>
      </c>
      <c r="G96" s="3">
        <f>F96*E96</f>
        <v>483.11835000000002</v>
      </c>
      <c r="H96" s="3">
        <v>7.3262999999999998</v>
      </c>
      <c r="I96" s="3">
        <f>H96*E96</f>
        <v>408.44122499999997</v>
      </c>
      <c r="J96" s="3">
        <f t="shared" ref="J96:K99" si="24">H96+F96</f>
        <v>15.992100000000001</v>
      </c>
      <c r="K96" s="49">
        <f t="shared" si="24"/>
        <v>891.559575</v>
      </c>
    </row>
    <row r="97" spans="1:11" x14ac:dyDescent="0.2">
      <c r="A97" s="217" t="s">
        <v>242</v>
      </c>
      <c r="B97" s="204" t="s">
        <v>184</v>
      </c>
      <c r="C97" s="1" t="s">
        <v>185</v>
      </c>
      <c r="D97" s="1" t="s">
        <v>11</v>
      </c>
      <c r="E97" s="2">
        <v>5</v>
      </c>
      <c r="F97" s="3">
        <v>7.6261000000000001</v>
      </c>
      <c r="G97" s="3">
        <f>F97*E97</f>
        <v>38.130499999999998</v>
      </c>
      <c r="H97" s="3">
        <v>12.199299999999999</v>
      </c>
      <c r="I97" s="3">
        <f>H97*E97</f>
        <v>60.996499999999997</v>
      </c>
      <c r="J97" s="3">
        <f t="shared" si="24"/>
        <v>19.825399999999998</v>
      </c>
      <c r="K97" s="49">
        <f t="shared" si="24"/>
        <v>99.126999999999995</v>
      </c>
    </row>
    <row r="98" spans="1:11" x14ac:dyDescent="0.2">
      <c r="A98" s="217" t="s">
        <v>243</v>
      </c>
      <c r="B98" s="204" t="s">
        <v>24</v>
      </c>
      <c r="C98" s="1" t="s">
        <v>22</v>
      </c>
      <c r="D98" s="1" t="s">
        <v>11</v>
      </c>
      <c r="E98" s="2">
        <v>55.75</v>
      </c>
      <c r="F98" s="3">
        <v>8.5400000000000004E-2</v>
      </c>
      <c r="G98" s="3">
        <f>F98*E98</f>
        <v>4.76105</v>
      </c>
      <c r="H98" s="3">
        <v>2.4230999999999998</v>
      </c>
      <c r="I98" s="3">
        <f>H98*E98</f>
        <v>135.08782499999998</v>
      </c>
      <c r="J98" s="3">
        <f t="shared" si="24"/>
        <v>2.5084999999999997</v>
      </c>
      <c r="K98" s="49">
        <f t="shared" si="24"/>
        <v>139.84887499999999</v>
      </c>
    </row>
    <row r="99" spans="1:11" x14ac:dyDescent="0.2">
      <c r="A99" s="217" t="s">
        <v>244</v>
      </c>
      <c r="B99" s="204" t="s">
        <v>20</v>
      </c>
      <c r="C99" s="1" t="s">
        <v>19</v>
      </c>
      <c r="D99" s="1" t="s">
        <v>13</v>
      </c>
      <c r="E99" s="2">
        <v>15</v>
      </c>
      <c r="F99" s="3">
        <v>16.0047</v>
      </c>
      <c r="G99" s="3">
        <f>F99*E99</f>
        <v>240.07049999999998</v>
      </c>
      <c r="H99" s="3">
        <v>27.739899999999999</v>
      </c>
      <c r="I99" s="3">
        <f>H99*E99</f>
        <v>416.0985</v>
      </c>
      <c r="J99" s="3">
        <f t="shared" si="24"/>
        <v>43.744599999999998</v>
      </c>
      <c r="K99" s="49">
        <f t="shared" si="24"/>
        <v>656.16899999999998</v>
      </c>
    </row>
    <row r="100" spans="1:11" x14ac:dyDescent="0.2">
      <c r="A100" s="216" t="s">
        <v>249</v>
      </c>
      <c r="B100" s="203"/>
      <c r="C100" s="6" t="s">
        <v>27</v>
      </c>
      <c r="D100" s="6"/>
      <c r="E100" s="7"/>
      <c r="F100" s="226"/>
      <c r="G100" s="226">
        <f>G101+G102</f>
        <v>1211.7</v>
      </c>
      <c r="H100" s="226"/>
      <c r="I100" s="226">
        <f>I101+I102</f>
        <v>217.63199999999998</v>
      </c>
      <c r="J100" s="226"/>
      <c r="K100" s="54">
        <f>K101+K102</f>
        <v>1429.3320000000001</v>
      </c>
    </row>
    <row r="101" spans="1:11" x14ac:dyDescent="0.2">
      <c r="A101" s="217" t="s">
        <v>250</v>
      </c>
      <c r="B101" s="204" t="s">
        <v>245</v>
      </c>
      <c r="C101" s="1" t="s">
        <v>246</v>
      </c>
      <c r="D101" s="1" t="s">
        <v>23</v>
      </c>
      <c r="E101" s="2">
        <v>10</v>
      </c>
      <c r="G101" s="3">
        <f>F101*E101</f>
        <v>0</v>
      </c>
      <c r="H101" s="3">
        <v>1.4530000000000001</v>
      </c>
      <c r="I101" s="3">
        <f>H101*E101</f>
        <v>14.530000000000001</v>
      </c>
      <c r="J101" s="3">
        <f>H101+F101</f>
        <v>1.4530000000000001</v>
      </c>
      <c r="K101" s="49">
        <f>I101+G101</f>
        <v>14.530000000000001</v>
      </c>
    </row>
    <row r="102" spans="1:11" ht="13.5" thickBot="1" x14ac:dyDescent="0.25">
      <c r="A102" s="218" t="s">
        <v>251</v>
      </c>
      <c r="B102" s="205" t="s">
        <v>247</v>
      </c>
      <c r="C102" s="57" t="s">
        <v>248</v>
      </c>
      <c r="D102" s="57" t="s">
        <v>23</v>
      </c>
      <c r="E102" s="56">
        <v>10</v>
      </c>
      <c r="F102" s="235">
        <v>121.17</v>
      </c>
      <c r="G102" s="235">
        <f>F102*E102</f>
        <v>1211.7</v>
      </c>
      <c r="H102" s="235">
        <v>20.310199999999998</v>
      </c>
      <c r="I102" s="235">
        <f>H102*E102</f>
        <v>203.10199999999998</v>
      </c>
      <c r="J102" s="235">
        <f>H102+F102</f>
        <v>141.4802</v>
      </c>
      <c r="K102" s="58">
        <f>I102+G102</f>
        <v>1414.8020000000001</v>
      </c>
    </row>
    <row r="103" spans="1:11" ht="13.5" thickTop="1" x14ac:dyDescent="0.2">
      <c r="A103" s="215" t="s">
        <v>253</v>
      </c>
      <c r="B103" s="202"/>
      <c r="C103" s="4" t="s">
        <v>252</v>
      </c>
      <c r="D103" s="4"/>
      <c r="E103" s="5"/>
      <c r="F103" s="225"/>
      <c r="G103" s="225">
        <f>G104+G173</f>
        <v>320.28392400000007</v>
      </c>
      <c r="H103" s="225"/>
      <c r="I103" s="225">
        <f>I104+I173</f>
        <v>366.72653800000001</v>
      </c>
      <c r="J103" s="225"/>
      <c r="K103" s="53">
        <f>K104+K173</f>
        <v>687.01046200000008</v>
      </c>
    </row>
    <row r="104" spans="1:11" x14ac:dyDescent="0.2">
      <c r="A104" s="216" t="s">
        <v>254</v>
      </c>
      <c r="B104" s="203"/>
      <c r="C104" s="6" t="s">
        <v>17</v>
      </c>
      <c r="D104" s="6"/>
      <c r="E104" s="7"/>
      <c r="F104" s="226"/>
      <c r="G104" s="226">
        <f>G105+G106+G107</f>
        <v>320.28392400000007</v>
      </c>
      <c r="H104" s="226"/>
      <c r="I104" s="226">
        <f>I105+I106+I107</f>
        <v>366.72653800000001</v>
      </c>
      <c r="J104" s="226"/>
      <c r="K104" s="54">
        <f>K105+K106+K107</f>
        <v>687.01046200000008</v>
      </c>
    </row>
    <row r="105" spans="1:11" x14ac:dyDescent="0.2">
      <c r="A105" s="217" t="s">
        <v>255</v>
      </c>
      <c r="B105" s="204" t="s">
        <v>183</v>
      </c>
      <c r="C105" s="1" t="s">
        <v>18</v>
      </c>
      <c r="D105" s="1" t="s">
        <v>11</v>
      </c>
      <c r="E105" s="2">
        <v>34.770000000000003</v>
      </c>
      <c r="F105" s="3">
        <v>8.6658000000000008</v>
      </c>
      <c r="G105" s="3">
        <f>F105*E105</f>
        <v>301.30986600000006</v>
      </c>
      <c r="H105" s="3">
        <v>7.3262999999999998</v>
      </c>
      <c r="I105" s="3">
        <f>H105*E105</f>
        <v>254.73545100000001</v>
      </c>
      <c r="J105" s="3">
        <f t="shared" ref="J105:K107" si="25">H105+F105</f>
        <v>15.992100000000001</v>
      </c>
      <c r="K105" s="49">
        <f t="shared" si="25"/>
        <v>556.04531700000007</v>
      </c>
    </row>
    <row r="106" spans="1:11" x14ac:dyDescent="0.2">
      <c r="A106" s="217" t="s">
        <v>256</v>
      </c>
      <c r="B106" s="204" t="s">
        <v>24</v>
      </c>
      <c r="C106" s="1" t="s">
        <v>22</v>
      </c>
      <c r="D106" s="1" t="s">
        <v>11</v>
      </c>
      <c r="E106" s="2">
        <v>34.770000000000003</v>
      </c>
      <c r="F106" s="3">
        <v>8.5400000000000004E-2</v>
      </c>
      <c r="G106" s="3">
        <f>F106*E106</f>
        <v>2.9693580000000006</v>
      </c>
      <c r="H106" s="3">
        <v>2.4230999999999998</v>
      </c>
      <c r="I106" s="3">
        <f>H106*E106</f>
        <v>84.251187000000002</v>
      </c>
      <c r="J106" s="3">
        <f t="shared" si="25"/>
        <v>2.5084999999999997</v>
      </c>
      <c r="K106" s="49">
        <f t="shared" si="25"/>
        <v>87.220545000000001</v>
      </c>
    </row>
    <row r="107" spans="1:11" ht="13.5" thickBot="1" x14ac:dyDescent="0.25">
      <c r="A107" s="218" t="s">
        <v>257</v>
      </c>
      <c r="B107" s="205" t="s">
        <v>20</v>
      </c>
      <c r="C107" s="57" t="s">
        <v>19</v>
      </c>
      <c r="D107" s="57" t="s">
        <v>13</v>
      </c>
      <c r="E107" s="56">
        <v>1</v>
      </c>
      <c r="F107" s="235">
        <v>16.0047</v>
      </c>
      <c r="G107" s="235">
        <f>F107*E107</f>
        <v>16.0047</v>
      </c>
      <c r="H107" s="235">
        <v>27.739899999999999</v>
      </c>
      <c r="I107" s="235">
        <f>H107*E107</f>
        <v>27.739899999999999</v>
      </c>
      <c r="J107" s="235">
        <f t="shared" si="25"/>
        <v>43.744599999999998</v>
      </c>
      <c r="K107" s="58">
        <f t="shared" si="25"/>
        <v>43.744599999999998</v>
      </c>
    </row>
    <row r="108" spans="1:11" ht="13.5" thickTop="1" x14ac:dyDescent="0.2">
      <c r="A108" s="215" t="s">
        <v>259</v>
      </c>
      <c r="B108" s="202"/>
      <c r="C108" s="4" t="s">
        <v>258</v>
      </c>
      <c r="D108" s="4"/>
      <c r="E108" s="5"/>
      <c r="F108" s="225"/>
      <c r="G108" s="225">
        <f>G109+G178</f>
        <v>669.34665199999995</v>
      </c>
      <c r="H108" s="225"/>
      <c r="I108" s="225">
        <f>I109+I178</f>
        <v>799.97367399999985</v>
      </c>
      <c r="J108" s="225"/>
      <c r="K108" s="53">
        <f>K109+K178</f>
        <v>1469.320326</v>
      </c>
    </row>
    <row r="109" spans="1:11" x14ac:dyDescent="0.2">
      <c r="A109" s="216" t="s">
        <v>260</v>
      </c>
      <c r="B109" s="203"/>
      <c r="C109" s="6" t="s">
        <v>17</v>
      </c>
      <c r="D109" s="6"/>
      <c r="E109" s="7"/>
      <c r="F109" s="226"/>
      <c r="G109" s="226">
        <f>G110+G111+G112+G113</f>
        <v>669.34665199999995</v>
      </c>
      <c r="H109" s="226"/>
      <c r="I109" s="226">
        <f>I110+I111+I112+I113</f>
        <v>799.97367399999985</v>
      </c>
      <c r="J109" s="226"/>
      <c r="K109" s="54">
        <f>K110+K111+K112+K113</f>
        <v>1469.320326</v>
      </c>
    </row>
    <row r="110" spans="1:11" x14ac:dyDescent="0.2">
      <c r="A110" s="217" t="s">
        <v>261</v>
      </c>
      <c r="B110" s="204" t="s">
        <v>183</v>
      </c>
      <c r="C110" s="1" t="s">
        <v>18</v>
      </c>
      <c r="D110" s="1" t="s">
        <v>11</v>
      </c>
      <c r="E110" s="2">
        <v>67.209999999999994</v>
      </c>
      <c r="F110" s="3">
        <v>8.6658000000000008</v>
      </c>
      <c r="G110" s="3">
        <f>F110*E110</f>
        <v>582.42841799999997</v>
      </c>
      <c r="H110" s="3">
        <v>7.3262999999999998</v>
      </c>
      <c r="I110" s="3">
        <f>H110*E110</f>
        <v>492.40062299999994</v>
      </c>
      <c r="J110" s="3">
        <f t="shared" ref="J110:K113" si="26">H110+F110</f>
        <v>15.992100000000001</v>
      </c>
      <c r="K110" s="49">
        <f t="shared" si="26"/>
        <v>1074.829041</v>
      </c>
    </row>
    <row r="111" spans="1:11" x14ac:dyDescent="0.2">
      <c r="A111" s="217" t="s">
        <v>262</v>
      </c>
      <c r="B111" s="204" t="s">
        <v>24</v>
      </c>
      <c r="C111" s="1" t="s">
        <v>22</v>
      </c>
      <c r="D111" s="1" t="s">
        <v>11</v>
      </c>
      <c r="E111" s="2">
        <v>67.209999999999994</v>
      </c>
      <c r="F111" s="3">
        <v>8.5400000000000004E-2</v>
      </c>
      <c r="G111" s="3">
        <f>F111*E111</f>
        <v>5.7397339999999994</v>
      </c>
      <c r="H111" s="3">
        <v>2.4230999999999998</v>
      </c>
      <c r="I111" s="3">
        <f>H111*E111</f>
        <v>162.85655099999997</v>
      </c>
      <c r="J111" s="3">
        <f t="shared" si="26"/>
        <v>2.5084999999999997</v>
      </c>
      <c r="K111" s="49">
        <f t="shared" si="26"/>
        <v>168.59628499999997</v>
      </c>
    </row>
    <row r="112" spans="1:11" x14ac:dyDescent="0.2">
      <c r="A112" s="217" t="s">
        <v>263</v>
      </c>
      <c r="B112" s="204" t="s">
        <v>20</v>
      </c>
      <c r="C112" s="1" t="s">
        <v>19</v>
      </c>
      <c r="D112" s="1" t="s">
        <v>13</v>
      </c>
      <c r="E112" s="2">
        <v>5</v>
      </c>
      <c r="F112" s="3">
        <v>16.0047</v>
      </c>
      <c r="G112" s="3">
        <f>F112*E112</f>
        <v>80.023499999999999</v>
      </c>
      <c r="H112" s="3">
        <v>27.739899999999999</v>
      </c>
      <c r="I112" s="3">
        <f>H112*E112</f>
        <v>138.6995</v>
      </c>
      <c r="J112" s="3">
        <f t="shared" si="26"/>
        <v>43.744599999999998</v>
      </c>
      <c r="K112" s="49">
        <f t="shared" si="26"/>
        <v>218.72300000000001</v>
      </c>
    </row>
    <row r="113" spans="1:11" ht="13.5" thickBot="1" x14ac:dyDescent="0.25">
      <c r="A113" s="218" t="s">
        <v>262</v>
      </c>
      <c r="B113" s="205" t="s">
        <v>216</v>
      </c>
      <c r="C113" s="57" t="s">
        <v>217</v>
      </c>
      <c r="D113" s="57" t="s">
        <v>11</v>
      </c>
      <c r="E113" s="56">
        <v>2</v>
      </c>
      <c r="F113" s="235">
        <v>0.57750000000000001</v>
      </c>
      <c r="G113" s="235">
        <f>F113*E113</f>
        <v>1.155</v>
      </c>
      <c r="H113" s="235">
        <v>3.0085000000000002</v>
      </c>
      <c r="I113" s="235">
        <f>H113*E113</f>
        <v>6.0170000000000003</v>
      </c>
      <c r="J113" s="235">
        <f t="shared" si="26"/>
        <v>3.5860000000000003</v>
      </c>
      <c r="K113" s="58">
        <f t="shared" si="26"/>
        <v>7.1720000000000006</v>
      </c>
    </row>
    <row r="114" spans="1:11" ht="13.5" thickTop="1" x14ac:dyDescent="0.2">
      <c r="A114" s="215" t="s">
        <v>264</v>
      </c>
      <c r="B114" s="202"/>
      <c r="C114" s="4" t="s">
        <v>26</v>
      </c>
      <c r="D114" s="4"/>
      <c r="E114" s="5"/>
      <c r="F114" s="225"/>
      <c r="G114" s="225">
        <f>G115+G120</f>
        <v>826.49339800000007</v>
      </c>
      <c r="H114" s="225"/>
      <c r="I114" s="225">
        <f>I115+I120</f>
        <v>887.90892000000008</v>
      </c>
      <c r="J114" s="225"/>
      <c r="K114" s="53">
        <f>K115+K120</f>
        <v>1714.4023180000002</v>
      </c>
    </row>
    <row r="115" spans="1:11" x14ac:dyDescent="0.2">
      <c r="A115" s="216" t="s">
        <v>265</v>
      </c>
      <c r="B115" s="203"/>
      <c r="C115" s="6" t="s">
        <v>17</v>
      </c>
      <c r="D115" s="6"/>
      <c r="E115" s="7"/>
      <c r="F115" s="226"/>
      <c r="G115" s="226">
        <f>G116+G117+G118+G119</f>
        <v>706.15199800000005</v>
      </c>
      <c r="H115" s="226"/>
      <c r="I115" s="226">
        <f>I116+I117+I118+I119</f>
        <v>842.07572000000005</v>
      </c>
      <c r="J115" s="226"/>
      <c r="K115" s="54">
        <f>K116+K117+K118+K119</f>
        <v>1548.2277180000001</v>
      </c>
    </row>
    <row r="116" spans="1:11" x14ac:dyDescent="0.2">
      <c r="A116" s="217" t="s">
        <v>266</v>
      </c>
      <c r="B116" s="204" t="s">
        <v>183</v>
      </c>
      <c r="C116" s="1" t="s">
        <v>18</v>
      </c>
      <c r="D116" s="1" t="s">
        <v>11</v>
      </c>
      <c r="E116" s="2">
        <v>70.760000000000005</v>
      </c>
      <c r="F116" s="3">
        <v>8.6658000000000008</v>
      </c>
      <c r="G116" s="3">
        <f>F116*E116</f>
        <v>613.1920080000001</v>
      </c>
      <c r="H116" s="3">
        <v>7.3262999999999998</v>
      </c>
      <c r="I116" s="3">
        <f>H116*E116</f>
        <v>518.40898800000002</v>
      </c>
      <c r="J116" s="3">
        <f t="shared" ref="J116:K119" si="27">H116+F116</f>
        <v>15.992100000000001</v>
      </c>
      <c r="K116" s="49">
        <f t="shared" si="27"/>
        <v>1131.6009960000001</v>
      </c>
    </row>
    <row r="117" spans="1:11" x14ac:dyDescent="0.2">
      <c r="A117" s="217" t="s">
        <v>267</v>
      </c>
      <c r="B117" s="204" t="s">
        <v>24</v>
      </c>
      <c r="C117" s="1" t="s">
        <v>22</v>
      </c>
      <c r="D117" s="1" t="s">
        <v>11</v>
      </c>
      <c r="E117" s="2">
        <v>72.78</v>
      </c>
      <c r="F117" s="3">
        <v>8.5400000000000004E-2</v>
      </c>
      <c r="G117" s="3">
        <f>F117*E117</f>
        <v>6.2154120000000006</v>
      </c>
      <c r="H117" s="3">
        <v>2.4230999999999998</v>
      </c>
      <c r="I117" s="3">
        <f>H117*E117</f>
        <v>176.353218</v>
      </c>
      <c r="J117" s="3">
        <f t="shared" si="27"/>
        <v>2.5084999999999997</v>
      </c>
      <c r="K117" s="49">
        <f t="shared" si="27"/>
        <v>182.56862999999998</v>
      </c>
    </row>
    <row r="118" spans="1:11" x14ac:dyDescent="0.2">
      <c r="A118" s="217" t="s">
        <v>268</v>
      </c>
      <c r="B118" s="204" t="s">
        <v>20</v>
      </c>
      <c r="C118" s="1" t="s">
        <v>19</v>
      </c>
      <c r="D118" s="1" t="s">
        <v>13</v>
      </c>
      <c r="E118" s="2">
        <v>4</v>
      </c>
      <c r="F118" s="3">
        <v>16.0047</v>
      </c>
      <c r="G118" s="3">
        <f>F118*E118</f>
        <v>64.018799999999999</v>
      </c>
      <c r="H118" s="3">
        <v>27.739899999999999</v>
      </c>
      <c r="I118" s="3">
        <f>H118*E118</f>
        <v>110.95959999999999</v>
      </c>
      <c r="J118" s="3">
        <f t="shared" si="27"/>
        <v>43.744599999999998</v>
      </c>
      <c r="K118" s="49">
        <f t="shared" si="27"/>
        <v>174.97839999999999</v>
      </c>
    </row>
    <row r="119" spans="1:11" x14ac:dyDescent="0.2">
      <c r="A119" s="217" t="s">
        <v>267</v>
      </c>
      <c r="B119" s="204" t="s">
        <v>184</v>
      </c>
      <c r="C119" s="1" t="s">
        <v>185</v>
      </c>
      <c r="D119" s="1" t="s">
        <v>11</v>
      </c>
      <c r="E119" s="2">
        <v>2.98</v>
      </c>
      <c r="F119" s="3">
        <v>7.6261000000000001</v>
      </c>
      <c r="G119" s="3">
        <f>F119*E119</f>
        <v>22.725778000000002</v>
      </c>
      <c r="H119" s="3">
        <v>12.199299999999999</v>
      </c>
      <c r="I119" s="3">
        <f>H119*E119</f>
        <v>36.353913999999996</v>
      </c>
      <c r="J119" s="3">
        <f t="shared" si="27"/>
        <v>19.825399999999998</v>
      </c>
      <c r="K119" s="49">
        <f t="shared" si="27"/>
        <v>59.079691999999994</v>
      </c>
    </row>
    <row r="120" spans="1:11" x14ac:dyDescent="0.2">
      <c r="A120" s="216" t="s">
        <v>269</v>
      </c>
      <c r="B120" s="203"/>
      <c r="C120" s="6" t="s">
        <v>196</v>
      </c>
      <c r="D120" s="6"/>
      <c r="E120" s="7"/>
      <c r="F120" s="226"/>
      <c r="G120" s="226">
        <f>G121+G122</f>
        <v>120.34139999999999</v>
      </c>
      <c r="H120" s="226"/>
      <c r="I120" s="226">
        <f>I121+I122</f>
        <v>45.833199999999998</v>
      </c>
      <c r="J120" s="226"/>
      <c r="K120" s="54">
        <f>K121+K122</f>
        <v>166.1746</v>
      </c>
    </row>
    <row r="121" spans="1:11" x14ac:dyDescent="0.2">
      <c r="A121" s="217" t="s">
        <v>270</v>
      </c>
      <c r="B121" s="204" t="s">
        <v>186</v>
      </c>
      <c r="C121" s="1" t="s">
        <v>187</v>
      </c>
      <c r="D121" s="1" t="s">
        <v>11</v>
      </c>
      <c r="E121" s="2">
        <v>2</v>
      </c>
      <c r="G121" s="3">
        <f>F121*E121</f>
        <v>0</v>
      </c>
      <c r="H121" s="3">
        <v>1.7321</v>
      </c>
      <c r="I121" s="3">
        <f>H121*E121</f>
        <v>3.4641999999999999</v>
      </c>
      <c r="J121" s="3">
        <f>H121+F121</f>
        <v>1.7321</v>
      </c>
      <c r="K121" s="49">
        <f>I121+G121</f>
        <v>3.4641999999999999</v>
      </c>
    </row>
    <row r="122" spans="1:11" ht="13.5" thickBot="1" x14ac:dyDescent="0.25">
      <c r="A122" s="218" t="s">
        <v>271</v>
      </c>
      <c r="B122" s="205" t="s">
        <v>188</v>
      </c>
      <c r="C122" s="57" t="s">
        <v>189</v>
      </c>
      <c r="D122" s="57" t="s">
        <v>11</v>
      </c>
      <c r="E122" s="56">
        <v>2</v>
      </c>
      <c r="F122" s="235">
        <v>60.170699999999997</v>
      </c>
      <c r="G122" s="235">
        <f>F122*E122</f>
        <v>120.34139999999999</v>
      </c>
      <c r="H122" s="235">
        <v>21.1845</v>
      </c>
      <c r="I122" s="235">
        <f>H122*E122</f>
        <v>42.369</v>
      </c>
      <c r="J122" s="235">
        <f>H122+F122</f>
        <v>81.355199999999996</v>
      </c>
      <c r="K122" s="58">
        <f>I122+G122</f>
        <v>162.71039999999999</v>
      </c>
    </row>
    <row r="123" spans="1:11" ht="13.5" thickTop="1" x14ac:dyDescent="0.2">
      <c r="A123" s="215" t="s">
        <v>273</v>
      </c>
      <c r="B123" s="202"/>
      <c r="C123" s="4" t="s">
        <v>272</v>
      </c>
      <c r="D123" s="4"/>
      <c r="E123" s="5"/>
      <c r="F123" s="225"/>
      <c r="G123" s="225">
        <f>G124+G193</f>
        <v>603.0727280000001</v>
      </c>
      <c r="H123" s="225"/>
      <c r="I123" s="225">
        <f>I124+I193</f>
        <v>731.31963599999995</v>
      </c>
      <c r="J123" s="225"/>
      <c r="K123" s="53">
        <f>K124+K193</f>
        <v>1334.392364</v>
      </c>
    </row>
    <row r="124" spans="1:11" x14ac:dyDescent="0.2">
      <c r="A124" s="216" t="s">
        <v>274</v>
      </c>
      <c r="B124" s="203"/>
      <c r="C124" s="6" t="s">
        <v>17</v>
      </c>
      <c r="D124" s="6"/>
      <c r="E124" s="7"/>
      <c r="F124" s="226"/>
      <c r="G124" s="226">
        <f>G125+G126+G127</f>
        <v>603.0727280000001</v>
      </c>
      <c r="H124" s="226"/>
      <c r="I124" s="226">
        <f>I125+I126+I127</f>
        <v>731.31963599999995</v>
      </c>
      <c r="J124" s="226"/>
      <c r="K124" s="54">
        <f>K125+K126+K127</f>
        <v>1334.392364</v>
      </c>
    </row>
    <row r="125" spans="1:11" x14ac:dyDescent="0.2">
      <c r="A125" s="217" t="s">
        <v>275</v>
      </c>
      <c r="B125" s="204" t="s">
        <v>183</v>
      </c>
      <c r="C125" s="1" t="s">
        <v>18</v>
      </c>
      <c r="D125" s="1" t="s">
        <v>11</v>
      </c>
      <c r="E125" s="2">
        <v>57.94</v>
      </c>
      <c r="F125" s="3">
        <v>8.6658000000000008</v>
      </c>
      <c r="G125" s="3">
        <f>F125*E125</f>
        <v>502.09645200000006</v>
      </c>
      <c r="H125" s="3">
        <v>7.3262999999999998</v>
      </c>
      <c r="I125" s="3">
        <f>H125*E125</f>
        <v>424.48582199999998</v>
      </c>
      <c r="J125" s="3">
        <f t="shared" ref="J125:K127" si="28">H125+F125</f>
        <v>15.992100000000001</v>
      </c>
      <c r="K125" s="49">
        <f t="shared" si="28"/>
        <v>926.5822740000001</v>
      </c>
    </row>
    <row r="126" spans="1:11" x14ac:dyDescent="0.2">
      <c r="A126" s="217" t="s">
        <v>276</v>
      </c>
      <c r="B126" s="204" t="s">
        <v>24</v>
      </c>
      <c r="C126" s="1" t="s">
        <v>22</v>
      </c>
      <c r="D126" s="1" t="s">
        <v>11</v>
      </c>
      <c r="E126" s="2">
        <v>57.94</v>
      </c>
      <c r="F126" s="3">
        <v>8.5400000000000004E-2</v>
      </c>
      <c r="G126" s="3">
        <f>F126*E126</f>
        <v>4.9480760000000004</v>
      </c>
      <c r="H126" s="3">
        <v>2.4230999999999998</v>
      </c>
      <c r="I126" s="3">
        <f>H126*E126</f>
        <v>140.39441399999998</v>
      </c>
      <c r="J126" s="3">
        <f t="shared" si="28"/>
        <v>2.5084999999999997</v>
      </c>
      <c r="K126" s="49">
        <f t="shared" si="28"/>
        <v>145.34249</v>
      </c>
    </row>
    <row r="127" spans="1:11" ht="13.5" thickBot="1" x14ac:dyDescent="0.25">
      <c r="A127" s="218" t="s">
        <v>277</v>
      </c>
      <c r="B127" s="205" t="s">
        <v>20</v>
      </c>
      <c r="C127" s="57" t="s">
        <v>19</v>
      </c>
      <c r="D127" s="57" t="s">
        <v>13</v>
      </c>
      <c r="E127" s="56">
        <v>6</v>
      </c>
      <c r="F127" s="235">
        <v>16.0047</v>
      </c>
      <c r="G127" s="235">
        <f>F127*E127</f>
        <v>96.028199999999998</v>
      </c>
      <c r="H127" s="235">
        <v>27.739899999999999</v>
      </c>
      <c r="I127" s="235">
        <f>H127*E127</f>
        <v>166.43939999999998</v>
      </c>
      <c r="J127" s="235">
        <f t="shared" si="28"/>
        <v>43.744599999999998</v>
      </c>
      <c r="K127" s="58">
        <f t="shared" si="28"/>
        <v>262.46759999999995</v>
      </c>
    </row>
    <row r="128" spans="1:11" ht="13.5" thickTop="1" x14ac:dyDescent="0.2">
      <c r="A128" s="215" t="s">
        <v>279</v>
      </c>
      <c r="B128" s="202"/>
      <c r="C128" s="4" t="s">
        <v>278</v>
      </c>
      <c r="D128" s="4"/>
      <c r="E128" s="5"/>
      <c r="F128" s="225"/>
      <c r="G128" s="225">
        <f>G129+G198</f>
        <v>33.507100000000001</v>
      </c>
      <c r="H128" s="225"/>
      <c r="I128" s="225">
        <f>I129+I198</f>
        <v>47.238699999999994</v>
      </c>
      <c r="J128" s="225"/>
      <c r="K128" s="53">
        <f>K129+K198</f>
        <v>80.745800000000003</v>
      </c>
    </row>
    <row r="129" spans="1:11" x14ac:dyDescent="0.2">
      <c r="A129" s="216" t="s">
        <v>280</v>
      </c>
      <c r="B129" s="203"/>
      <c r="C129" s="6" t="s">
        <v>17</v>
      </c>
      <c r="D129" s="6"/>
      <c r="E129" s="7"/>
      <c r="F129" s="226"/>
      <c r="G129" s="226">
        <f>G130+G131+G132</f>
        <v>33.507100000000001</v>
      </c>
      <c r="H129" s="226"/>
      <c r="I129" s="226">
        <f>I130+I131+I132</f>
        <v>47.238699999999994</v>
      </c>
      <c r="J129" s="226"/>
      <c r="K129" s="54">
        <f>K130+K131+K132</f>
        <v>80.745800000000003</v>
      </c>
    </row>
    <row r="130" spans="1:11" x14ac:dyDescent="0.2">
      <c r="A130" s="217" t="s">
        <v>281</v>
      </c>
      <c r="B130" s="204" t="s">
        <v>183</v>
      </c>
      <c r="C130" s="1" t="s">
        <v>18</v>
      </c>
      <c r="D130" s="1" t="s">
        <v>11</v>
      </c>
      <c r="E130" s="2">
        <v>2</v>
      </c>
      <c r="F130" s="3">
        <v>8.6658000000000008</v>
      </c>
      <c r="G130" s="3">
        <f>F130*E130</f>
        <v>17.331600000000002</v>
      </c>
      <c r="H130" s="3">
        <v>7.3262999999999998</v>
      </c>
      <c r="I130" s="3">
        <f>H130*E130</f>
        <v>14.6526</v>
      </c>
      <c r="J130" s="3">
        <f t="shared" ref="J130:K132" si="29">H130+F130</f>
        <v>15.992100000000001</v>
      </c>
      <c r="K130" s="49">
        <f t="shared" si="29"/>
        <v>31.984200000000001</v>
      </c>
    </row>
    <row r="131" spans="1:11" x14ac:dyDescent="0.2">
      <c r="A131" s="217" t="s">
        <v>282</v>
      </c>
      <c r="B131" s="204" t="s">
        <v>24</v>
      </c>
      <c r="C131" s="1" t="s">
        <v>22</v>
      </c>
      <c r="D131" s="1" t="s">
        <v>11</v>
      </c>
      <c r="E131" s="2">
        <v>2</v>
      </c>
      <c r="F131" s="3">
        <v>8.5400000000000004E-2</v>
      </c>
      <c r="G131" s="3">
        <f>F131*E131</f>
        <v>0.17080000000000001</v>
      </c>
      <c r="H131" s="3">
        <v>2.4230999999999998</v>
      </c>
      <c r="I131" s="3">
        <f>H131*E131</f>
        <v>4.8461999999999996</v>
      </c>
      <c r="J131" s="3">
        <f t="shared" si="29"/>
        <v>2.5084999999999997</v>
      </c>
      <c r="K131" s="49">
        <f t="shared" si="29"/>
        <v>5.0169999999999995</v>
      </c>
    </row>
    <row r="132" spans="1:11" ht="13.5" thickBot="1" x14ac:dyDescent="0.25">
      <c r="A132" s="218" t="s">
        <v>283</v>
      </c>
      <c r="B132" s="205" t="s">
        <v>20</v>
      </c>
      <c r="C132" s="57" t="s">
        <v>19</v>
      </c>
      <c r="D132" s="57" t="s">
        <v>13</v>
      </c>
      <c r="E132" s="56">
        <v>1</v>
      </c>
      <c r="F132" s="235">
        <v>16.0047</v>
      </c>
      <c r="G132" s="235">
        <f>F132*E132</f>
        <v>16.0047</v>
      </c>
      <c r="H132" s="235">
        <v>27.739899999999999</v>
      </c>
      <c r="I132" s="235">
        <f>H132*E132</f>
        <v>27.739899999999999</v>
      </c>
      <c r="J132" s="235">
        <f t="shared" si="29"/>
        <v>43.744599999999998</v>
      </c>
      <c r="K132" s="58">
        <f t="shared" si="29"/>
        <v>43.744599999999998</v>
      </c>
    </row>
    <row r="133" spans="1:11" ht="13.5" thickTop="1" x14ac:dyDescent="0.2">
      <c r="A133" s="215" t="s">
        <v>287</v>
      </c>
      <c r="B133" s="202"/>
      <c r="C133" s="4" t="s">
        <v>284</v>
      </c>
      <c r="D133" s="4"/>
      <c r="E133" s="5"/>
      <c r="F133" s="225"/>
      <c r="G133" s="225">
        <f>G134+G203</f>
        <v>1088.8077080000003</v>
      </c>
      <c r="H133" s="225"/>
      <c r="I133" s="225">
        <f>I134+I203</f>
        <v>1247.4715960000003</v>
      </c>
      <c r="J133" s="225"/>
      <c r="K133" s="53">
        <f>K134+K203</f>
        <v>2336.2793040000006</v>
      </c>
    </row>
    <row r="134" spans="1:11" x14ac:dyDescent="0.2">
      <c r="A134" s="216" t="s">
        <v>288</v>
      </c>
      <c r="B134" s="203"/>
      <c r="C134" s="6" t="s">
        <v>17</v>
      </c>
      <c r="D134" s="6"/>
      <c r="E134" s="7"/>
      <c r="F134" s="226"/>
      <c r="G134" s="226">
        <f>G135+G136+G139+G137+G138</f>
        <v>1088.8077080000003</v>
      </c>
      <c r="H134" s="226"/>
      <c r="I134" s="226">
        <f>I135+I136+I139+I137+I138</f>
        <v>1247.4715960000003</v>
      </c>
      <c r="J134" s="226"/>
      <c r="K134" s="54">
        <f>K135+K136+K139+K137+K138</f>
        <v>2336.2793040000006</v>
      </c>
    </row>
    <row r="135" spans="1:11" x14ac:dyDescent="0.2">
      <c r="A135" s="217" t="s">
        <v>289</v>
      </c>
      <c r="B135" s="204" t="s">
        <v>183</v>
      </c>
      <c r="C135" s="1" t="s">
        <v>18</v>
      </c>
      <c r="D135" s="1" t="s">
        <v>11</v>
      </c>
      <c r="E135" s="2">
        <v>116.84</v>
      </c>
      <c r="F135" s="3">
        <v>8.6658000000000008</v>
      </c>
      <c r="G135" s="3">
        <f>F135*E135</f>
        <v>1012.5120720000001</v>
      </c>
      <c r="H135" s="3">
        <v>7.3262999999999998</v>
      </c>
      <c r="I135" s="3">
        <f>H135*E135</f>
        <v>856.00489200000004</v>
      </c>
      <c r="J135" s="3">
        <f t="shared" ref="J135:K139" si="30">H135+F135</f>
        <v>15.992100000000001</v>
      </c>
      <c r="K135" s="49">
        <f t="shared" si="30"/>
        <v>1868.5169640000001</v>
      </c>
    </row>
    <row r="136" spans="1:11" x14ac:dyDescent="0.2">
      <c r="A136" s="217" t="s">
        <v>290</v>
      </c>
      <c r="B136" s="204" t="s">
        <v>24</v>
      </c>
      <c r="C136" s="1" t="s">
        <v>22</v>
      </c>
      <c r="D136" s="1" t="s">
        <v>11</v>
      </c>
      <c r="E136" s="2">
        <v>116.84</v>
      </c>
      <c r="F136" s="3">
        <v>8.5400000000000004E-2</v>
      </c>
      <c r="G136" s="3">
        <f>F136*E136</f>
        <v>9.978136000000001</v>
      </c>
      <c r="H136" s="3">
        <v>2.4230999999999998</v>
      </c>
      <c r="I136" s="3">
        <f>H136*E136</f>
        <v>283.115004</v>
      </c>
      <c r="J136" s="3">
        <f t="shared" si="30"/>
        <v>2.5084999999999997</v>
      </c>
      <c r="K136" s="49">
        <f t="shared" si="30"/>
        <v>293.09314000000001</v>
      </c>
    </row>
    <row r="137" spans="1:11" x14ac:dyDescent="0.2">
      <c r="A137" s="217" t="s">
        <v>291</v>
      </c>
      <c r="B137" s="204" t="s">
        <v>285</v>
      </c>
      <c r="C137" s="1" t="s">
        <v>286</v>
      </c>
      <c r="D137" s="1" t="s">
        <v>11</v>
      </c>
      <c r="E137" s="2">
        <v>1</v>
      </c>
      <c r="F137" s="3">
        <v>10.677300000000001</v>
      </c>
      <c r="G137" s="3">
        <f>F137*E137</f>
        <v>10.677300000000001</v>
      </c>
      <c r="H137" s="3">
        <v>12.932700000000001</v>
      </c>
      <c r="I137" s="3">
        <f>H137*E137</f>
        <v>12.932700000000001</v>
      </c>
      <c r="J137" s="3">
        <f t="shared" si="30"/>
        <v>23.61</v>
      </c>
      <c r="K137" s="49">
        <f t="shared" si="30"/>
        <v>23.61</v>
      </c>
    </row>
    <row r="138" spans="1:11" x14ac:dyDescent="0.2">
      <c r="A138" s="217" t="s">
        <v>292</v>
      </c>
      <c r="B138" s="204" t="s">
        <v>20</v>
      </c>
      <c r="C138" s="1" t="s">
        <v>19</v>
      </c>
      <c r="D138" s="1" t="s">
        <v>13</v>
      </c>
      <c r="E138" s="2">
        <v>3</v>
      </c>
      <c r="F138" s="3">
        <v>16.0047</v>
      </c>
      <c r="G138" s="3">
        <f>F138*E138</f>
        <v>48.014099999999999</v>
      </c>
      <c r="H138" s="3">
        <v>27.739899999999999</v>
      </c>
      <c r="I138" s="3">
        <f>H138*E138</f>
        <v>83.219699999999989</v>
      </c>
      <c r="J138" s="3">
        <f t="shared" si="30"/>
        <v>43.744599999999998</v>
      </c>
      <c r="K138" s="49">
        <f t="shared" si="30"/>
        <v>131.23379999999997</v>
      </c>
    </row>
    <row r="139" spans="1:11" ht="13.5" thickBot="1" x14ac:dyDescent="0.25">
      <c r="A139" s="218" t="s">
        <v>293</v>
      </c>
      <c r="B139" s="205" t="s">
        <v>184</v>
      </c>
      <c r="C139" s="57" t="s">
        <v>185</v>
      </c>
      <c r="D139" s="57" t="s">
        <v>11</v>
      </c>
      <c r="E139" s="56">
        <v>1</v>
      </c>
      <c r="F139" s="235">
        <v>7.6261000000000001</v>
      </c>
      <c r="G139" s="235">
        <f>F139*E139</f>
        <v>7.6261000000000001</v>
      </c>
      <c r="H139" s="235">
        <v>12.199299999999999</v>
      </c>
      <c r="I139" s="235">
        <f>H139*E139</f>
        <v>12.199299999999999</v>
      </c>
      <c r="J139" s="235">
        <f t="shared" si="30"/>
        <v>19.825399999999998</v>
      </c>
      <c r="K139" s="58">
        <f t="shared" si="30"/>
        <v>19.825399999999998</v>
      </c>
    </row>
    <row r="140" spans="1:11" ht="13.5" thickTop="1" x14ac:dyDescent="0.2">
      <c r="A140" s="215" t="s">
        <v>295</v>
      </c>
      <c r="B140" s="202"/>
      <c r="C140" s="4" t="s">
        <v>294</v>
      </c>
      <c r="D140" s="4"/>
      <c r="E140" s="5"/>
      <c r="F140" s="225"/>
      <c r="G140" s="225">
        <f>G141+G210</f>
        <v>208.97865600000003</v>
      </c>
      <c r="H140" s="225"/>
      <c r="I140" s="225">
        <f>I141+I210</f>
        <v>232.81567200000001</v>
      </c>
      <c r="J140" s="225"/>
      <c r="K140" s="53">
        <f>K141+K210</f>
        <v>441.79432800000001</v>
      </c>
    </row>
    <row r="141" spans="1:11" x14ac:dyDescent="0.2">
      <c r="A141" s="216" t="s">
        <v>296</v>
      </c>
      <c r="B141" s="203"/>
      <c r="C141" s="6" t="s">
        <v>17</v>
      </c>
      <c r="D141" s="6"/>
      <c r="E141" s="7"/>
      <c r="F141" s="226"/>
      <c r="G141" s="226">
        <f>G142+G143</f>
        <v>208.97865600000003</v>
      </c>
      <c r="H141" s="226"/>
      <c r="I141" s="226">
        <f>I142+I143</f>
        <v>232.81567200000001</v>
      </c>
      <c r="J141" s="226"/>
      <c r="K141" s="54">
        <f>K142+K143</f>
        <v>441.79432800000001</v>
      </c>
    </row>
    <row r="142" spans="1:11" x14ac:dyDescent="0.2">
      <c r="A142" s="217" t="s">
        <v>297</v>
      </c>
      <c r="B142" s="204" t="s">
        <v>183</v>
      </c>
      <c r="C142" s="1" t="s">
        <v>18</v>
      </c>
      <c r="D142" s="1" t="s">
        <v>11</v>
      </c>
      <c r="E142" s="2">
        <v>23.88</v>
      </c>
      <c r="F142" s="3">
        <v>8.6658000000000008</v>
      </c>
      <c r="G142" s="3">
        <f>F142*E142</f>
        <v>206.93930400000002</v>
      </c>
      <c r="H142" s="3">
        <v>7.3262999999999998</v>
      </c>
      <c r="I142" s="3">
        <f>H142*E142</f>
        <v>174.952044</v>
      </c>
      <c r="J142" s="3">
        <f>H142+F142</f>
        <v>15.992100000000001</v>
      </c>
      <c r="K142" s="49">
        <f>I142+G142</f>
        <v>381.89134799999999</v>
      </c>
    </row>
    <row r="143" spans="1:11" ht="13.5" thickBot="1" x14ac:dyDescent="0.25">
      <c r="A143" s="218" t="s">
        <v>298</v>
      </c>
      <c r="B143" s="205" t="s">
        <v>24</v>
      </c>
      <c r="C143" s="57" t="s">
        <v>22</v>
      </c>
      <c r="D143" s="57" t="s">
        <v>11</v>
      </c>
      <c r="E143" s="56">
        <v>23.88</v>
      </c>
      <c r="F143" s="235">
        <v>8.5400000000000004E-2</v>
      </c>
      <c r="G143" s="235">
        <f>F143*E143</f>
        <v>2.0393520000000001</v>
      </c>
      <c r="H143" s="235">
        <v>2.4230999999999998</v>
      </c>
      <c r="I143" s="235">
        <f>H143*E143</f>
        <v>57.863627999999991</v>
      </c>
      <c r="J143" s="235">
        <f>H143+F143</f>
        <v>2.5084999999999997</v>
      </c>
      <c r="K143" s="58">
        <f>I143+G143</f>
        <v>59.902979999999992</v>
      </c>
    </row>
    <row r="144" spans="1:11" ht="13.5" thickTop="1" x14ac:dyDescent="0.2">
      <c r="A144" s="215" t="s">
        <v>300</v>
      </c>
      <c r="B144" s="202"/>
      <c r="C144" s="4" t="s">
        <v>299</v>
      </c>
      <c r="D144" s="4"/>
      <c r="E144" s="5"/>
      <c r="F144" s="225"/>
      <c r="G144" s="225">
        <f>G145+G214</f>
        <v>173.88710800000001</v>
      </c>
      <c r="H144" s="225"/>
      <c r="I144" s="225">
        <f>I145+I214</f>
        <v>185.08483799999999</v>
      </c>
      <c r="J144" s="225"/>
      <c r="K144" s="53">
        <f>K145+K214</f>
        <v>358.971946</v>
      </c>
    </row>
    <row r="145" spans="1:11" x14ac:dyDescent="0.2">
      <c r="A145" s="216" t="s">
        <v>301</v>
      </c>
      <c r="B145" s="203"/>
      <c r="C145" s="6" t="s">
        <v>17</v>
      </c>
      <c r="D145" s="6"/>
      <c r="E145" s="7"/>
      <c r="F145" s="226"/>
      <c r="G145" s="226">
        <f>G146+G147+G148+G149</f>
        <v>173.88710800000001</v>
      </c>
      <c r="H145" s="226"/>
      <c r="I145" s="226">
        <f>I146+I147+I148+I149</f>
        <v>185.08483799999999</v>
      </c>
      <c r="J145" s="226"/>
      <c r="K145" s="54">
        <f>K146+K147+K148+K149</f>
        <v>358.971946</v>
      </c>
    </row>
    <row r="146" spans="1:11" x14ac:dyDescent="0.2">
      <c r="A146" s="217" t="s">
        <v>302</v>
      </c>
      <c r="B146" s="204" t="s">
        <v>183</v>
      </c>
      <c r="C146" s="1" t="s">
        <v>18</v>
      </c>
      <c r="D146" s="1" t="s">
        <v>11</v>
      </c>
      <c r="E146" s="2">
        <v>14.26</v>
      </c>
      <c r="F146" s="3">
        <v>8.6658000000000008</v>
      </c>
      <c r="G146" s="3">
        <f>F146*E146</f>
        <v>123.57430800000002</v>
      </c>
      <c r="H146" s="3">
        <v>7.3262999999999998</v>
      </c>
      <c r="I146" s="3">
        <f>H146*E146</f>
        <v>104.473038</v>
      </c>
      <c r="J146" s="3">
        <f t="shared" ref="J146:K149" si="31">H146+F146</f>
        <v>15.992100000000001</v>
      </c>
      <c r="K146" s="49">
        <f t="shared" si="31"/>
        <v>228.047346</v>
      </c>
    </row>
    <row r="147" spans="1:11" x14ac:dyDescent="0.2">
      <c r="A147" s="217" t="s">
        <v>303</v>
      </c>
      <c r="B147" s="204" t="s">
        <v>20</v>
      </c>
      <c r="C147" s="1" t="s">
        <v>19</v>
      </c>
      <c r="D147" s="1" t="s">
        <v>13</v>
      </c>
      <c r="E147" s="2">
        <v>2</v>
      </c>
      <c r="F147" s="3">
        <v>16.0047</v>
      </c>
      <c r="G147" s="3">
        <f>F147*E147</f>
        <v>32.009399999999999</v>
      </c>
      <c r="H147" s="3">
        <v>27.739899999999999</v>
      </c>
      <c r="I147" s="3">
        <f>H147*E147</f>
        <v>55.479799999999997</v>
      </c>
      <c r="J147" s="3">
        <f t="shared" si="31"/>
        <v>43.744599999999998</v>
      </c>
      <c r="K147" s="49">
        <f t="shared" si="31"/>
        <v>87.489199999999997</v>
      </c>
    </row>
    <row r="148" spans="1:11" x14ac:dyDescent="0.2">
      <c r="A148" s="217" t="s">
        <v>304</v>
      </c>
      <c r="B148" s="204" t="s">
        <v>285</v>
      </c>
      <c r="C148" s="1" t="s">
        <v>286</v>
      </c>
      <c r="D148" s="1" t="s">
        <v>11</v>
      </c>
      <c r="E148" s="2">
        <v>1</v>
      </c>
      <c r="F148" s="3">
        <v>10.677300000000001</v>
      </c>
      <c r="G148" s="3">
        <f>F148*E148</f>
        <v>10.677300000000001</v>
      </c>
      <c r="H148" s="3">
        <v>12.932700000000001</v>
      </c>
      <c r="I148" s="3">
        <f>H148*E148</f>
        <v>12.932700000000001</v>
      </c>
      <c r="J148" s="3">
        <f t="shared" si="31"/>
        <v>23.61</v>
      </c>
      <c r="K148" s="49">
        <f t="shared" si="31"/>
        <v>23.61</v>
      </c>
    </row>
    <row r="149" spans="1:11" ht="13.5" thickBot="1" x14ac:dyDescent="0.25">
      <c r="A149" s="218" t="s">
        <v>305</v>
      </c>
      <c r="B149" s="205" t="s">
        <v>184</v>
      </c>
      <c r="C149" s="57" t="s">
        <v>185</v>
      </c>
      <c r="D149" s="57" t="s">
        <v>11</v>
      </c>
      <c r="E149" s="56">
        <v>1</v>
      </c>
      <c r="F149" s="235">
        <v>7.6261000000000001</v>
      </c>
      <c r="G149" s="235">
        <f>F149*E149</f>
        <v>7.6261000000000001</v>
      </c>
      <c r="H149" s="235">
        <v>12.199299999999999</v>
      </c>
      <c r="I149" s="235">
        <f>H149*E149</f>
        <v>12.199299999999999</v>
      </c>
      <c r="J149" s="235">
        <f t="shared" si="31"/>
        <v>19.825399999999998</v>
      </c>
      <c r="K149" s="58">
        <f t="shared" si="31"/>
        <v>19.825399999999998</v>
      </c>
    </row>
    <row r="150" spans="1:11" ht="13.5" thickTop="1" x14ac:dyDescent="0.2">
      <c r="A150" s="215" t="s">
        <v>310</v>
      </c>
      <c r="B150" s="202"/>
      <c r="C150" s="4" t="s">
        <v>309</v>
      </c>
      <c r="D150" s="4"/>
      <c r="E150" s="5"/>
      <c r="F150" s="225"/>
      <c r="G150" s="225">
        <f>G151+G220</f>
        <v>45.666250000000005</v>
      </c>
      <c r="H150" s="225"/>
      <c r="I150" s="225">
        <f>I151+I220</f>
        <v>43.309275</v>
      </c>
      <c r="J150" s="225"/>
      <c r="K150" s="53">
        <f>K151+K220</f>
        <v>88.975525000000005</v>
      </c>
    </row>
    <row r="151" spans="1:11" x14ac:dyDescent="0.2">
      <c r="A151" s="216" t="s">
        <v>311</v>
      </c>
      <c r="B151" s="203"/>
      <c r="C151" s="6" t="s">
        <v>17</v>
      </c>
      <c r="D151" s="6"/>
      <c r="E151" s="7"/>
      <c r="F151" s="226"/>
      <c r="G151" s="226">
        <f>G152+G153</f>
        <v>45.666250000000005</v>
      </c>
      <c r="H151" s="226"/>
      <c r="I151" s="226">
        <f>I152+I153</f>
        <v>43.309275</v>
      </c>
      <c r="J151" s="226"/>
      <c r="K151" s="54">
        <f>K152+K153</f>
        <v>88.975525000000005</v>
      </c>
    </row>
    <row r="152" spans="1:11" x14ac:dyDescent="0.2">
      <c r="A152" s="217" t="s">
        <v>312</v>
      </c>
      <c r="B152" s="204" t="s">
        <v>183</v>
      </c>
      <c r="C152" s="1" t="s">
        <v>18</v>
      </c>
      <c r="D152" s="1" t="s">
        <v>11</v>
      </c>
      <c r="E152" s="2">
        <v>5.25</v>
      </c>
      <c r="F152" s="3">
        <v>8.6658000000000008</v>
      </c>
      <c r="G152" s="3">
        <f>F152*E152</f>
        <v>45.495450000000005</v>
      </c>
      <c r="H152" s="3">
        <v>7.3262999999999998</v>
      </c>
      <c r="I152" s="3">
        <f>H152*E152</f>
        <v>38.463074999999996</v>
      </c>
      <c r="J152" s="3">
        <f>H152+F152</f>
        <v>15.992100000000001</v>
      </c>
      <c r="K152" s="49">
        <f>I152+G152</f>
        <v>83.958525000000009</v>
      </c>
    </row>
    <row r="153" spans="1:11" ht="13.5" thickBot="1" x14ac:dyDescent="0.25">
      <c r="A153" s="217" t="s">
        <v>313</v>
      </c>
      <c r="B153" s="204" t="s">
        <v>24</v>
      </c>
      <c r="C153" s="1" t="s">
        <v>22</v>
      </c>
      <c r="D153" s="1" t="s">
        <v>11</v>
      </c>
      <c r="E153" s="2">
        <v>2</v>
      </c>
      <c r="F153" s="3">
        <v>8.5400000000000004E-2</v>
      </c>
      <c r="G153" s="3">
        <f>F153*E153</f>
        <v>0.17080000000000001</v>
      </c>
      <c r="H153" s="3">
        <v>2.4230999999999998</v>
      </c>
      <c r="I153" s="3">
        <f>H153*E153</f>
        <v>4.8461999999999996</v>
      </c>
      <c r="J153" s="3">
        <f>H153+F153</f>
        <v>2.5084999999999997</v>
      </c>
      <c r="K153" s="49">
        <f>I153+G153</f>
        <v>5.0169999999999995</v>
      </c>
    </row>
    <row r="154" spans="1:11" x14ac:dyDescent="0.2">
      <c r="A154" s="228">
        <v>4</v>
      </c>
      <c r="B154" s="229"/>
      <c r="C154" s="230" t="s">
        <v>29</v>
      </c>
      <c r="D154" s="230"/>
      <c r="E154" s="231"/>
      <c r="F154" s="232"/>
      <c r="G154" s="232">
        <f>G155</f>
        <v>0</v>
      </c>
      <c r="H154" s="232"/>
      <c r="I154" s="232">
        <f>I155</f>
        <v>59498.2353</v>
      </c>
      <c r="J154" s="232"/>
      <c r="K154" s="233">
        <f>K155</f>
        <v>59498.2353</v>
      </c>
    </row>
    <row r="155" spans="1:11" x14ac:dyDescent="0.2">
      <c r="A155" s="215" t="s">
        <v>306</v>
      </c>
      <c r="B155" s="207"/>
      <c r="C155" s="4" t="s">
        <v>30</v>
      </c>
      <c r="D155" s="4"/>
      <c r="E155" s="5"/>
      <c r="F155" s="225"/>
      <c r="G155" s="225">
        <f>G156</f>
        <v>0</v>
      </c>
      <c r="H155" s="225"/>
      <c r="I155" s="225">
        <f>I156</f>
        <v>59498.2353</v>
      </c>
      <c r="J155" s="225"/>
      <c r="K155" s="53">
        <f>K156</f>
        <v>59498.2353</v>
      </c>
    </row>
    <row r="156" spans="1:11" x14ac:dyDescent="0.2">
      <c r="A156" s="216" t="s">
        <v>307</v>
      </c>
      <c r="B156" s="208"/>
      <c r="C156" s="6" t="s">
        <v>31</v>
      </c>
      <c r="D156" s="6"/>
      <c r="E156" s="7"/>
      <c r="F156" s="226"/>
      <c r="G156" s="226">
        <f>G157</f>
        <v>0</v>
      </c>
      <c r="H156" s="226"/>
      <c r="I156" s="226">
        <f>I157</f>
        <v>59498.2353</v>
      </c>
      <c r="J156" s="226"/>
      <c r="K156" s="54">
        <f>K157</f>
        <v>59498.2353</v>
      </c>
    </row>
    <row r="157" spans="1:11" ht="13.5" thickBot="1" x14ac:dyDescent="0.25">
      <c r="A157" s="220" t="s">
        <v>308</v>
      </c>
      <c r="B157" s="209">
        <v>5067</v>
      </c>
      <c r="C157" s="55" t="s">
        <v>32</v>
      </c>
      <c r="D157" s="55" t="s">
        <v>33</v>
      </c>
      <c r="E157" s="50">
        <v>3</v>
      </c>
      <c r="F157" s="227"/>
      <c r="G157" s="227">
        <f>F157*E157</f>
        <v>0</v>
      </c>
      <c r="H157" s="227">
        <v>19832.7451</v>
      </c>
      <c r="I157" s="227">
        <f>H157*E157</f>
        <v>59498.2353</v>
      </c>
      <c r="J157" s="227">
        <f>H157+F157</f>
        <v>19832.7451</v>
      </c>
      <c r="K157" s="51">
        <f>I157+G157</f>
        <v>59498.2353</v>
      </c>
    </row>
    <row r="158" spans="1:11" x14ac:dyDescent="0.2">
      <c r="A158" s="221"/>
    </row>
    <row r="159" spans="1:11" x14ac:dyDescent="0.2">
      <c r="A159" s="221"/>
      <c r="C159" s="242" t="s">
        <v>87</v>
      </c>
      <c r="D159" s="242"/>
      <c r="E159" s="242"/>
      <c r="G159" s="3">
        <f>G154+G81+G55+G6</f>
        <v>238620.65778559996</v>
      </c>
    </row>
    <row r="160" spans="1:11" x14ac:dyDescent="0.2">
      <c r="C160" s="242" t="s">
        <v>88</v>
      </c>
      <c r="D160" s="242"/>
      <c r="E160" s="242"/>
      <c r="F160" s="36"/>
      <c r="H160" s="36"/>
      <c r="I160" s="3">
        <f>I154+I81+I55+I6</f>
        <v>133041.31766159998</v>
      </c>
      <c r="J160" s="36"/>
    </row>
    <row r="161" spans="1:10" x14ac:dyDescent="0.2">
      <c r="C161" s="37"/>
      <c r="F161" s="36"/>
      <c r="H161" s="36"/>
      <c r="J161" s="36"/>
    </row>
    <row r="162" spans="1:10" x14ac:dyDescent="0.2">
      <c r="A162" s="222"/>
      <c r="B162" s="210"/>
      <c r="C162" s="32"/>
      <c r="D162" s="32"/>
      <c r="E162" s="32"/>
      <c r="F162" s="32"/>
      <c r="G162" s="38"/>
      <c r="H162" s="39"/>
      <c r="I162" s="33"/>
      <c r="J162" s="32"/>
    </row>
    <row r="163" spans="1:10" x14ac:dyDescent="0.2">
      <c r="A163" s="222"/>
      <c r="B163" s="243" t="s">
        <v>62</v>
      </c>
      <c r="C163" s="243"/>
      <c r="D163" s="243"/>
      <c r="E163" s="243"/>
      <c r="F163" s="243"/>
      <c r="G163" s="243"/>
      <c r="H163" s="243"/>
      <c r="I163" s="33"/>
      <c r="J163" s="32"/>
    </row>
    <row r="164" spans="1:10" s="3" customFormat="1" x14ac:dyDescent="0.2">
      <c r="A164" s="222"/>
      <c r="B164" s="243" t="s">
        <v>63</v>
      </c>
      <c r="C164" s="243"/>
      <c r="D164" s="31"/>
      <c r="E164" s="32"/>
      <c r="F164" s="32"/>
      <c r="G164" s="38"/>
      <c r="H164" s="39"/>
      <c r="I164" s="33"/>
      <c r="J164" s="32"/>
    </row>
    <row r="165" spans="1:10" s="3" customFormat="1" ht="12.75" customHeight="1" x14ac:dyDescent="0.2">
      <c r="A165" s="222"/>
      <c r="B165" s="239" t="s">
        <v>64</v>
      </c>
      <c r="C165" s="239"/>
      <c r="D165" s="40">
        <v>1</v>
      </c>
      <c r="E165" s="41"/>
      <c r="F165" s="41"/>
      <c r="G165" s="42"/>
      <c r="H165" s="43"/>
      <c r="I165" s="43"/>
      <c r="J165" s="44"/>
    </row>
    <row r="166" spans="1:10" s="3" customFormat="1" x14ac:dyDescent="0.2">
      <c r="A166" s="222"/>
      <c r="B166" s="244" t="s">
        <v>65</v>
      </c>
      <c r="C166" s="244"/>
      <c r="D166" s="40">
        <v>1.27</v>
      </c>
      <c r="E166" s="34" t="s">
        <v>66</v>
      </c>
      <c r="F166" s="41"/>
      <c r="G166" s="42"/>
      <c r="H166" s="43"/>
      <c r="I166" s="43"/>
      <c r="J166" s="44"/>
    </row>
    <row r="167" spans="1:10" s="3" customFormat="1" ht="12.75" customHeight="1" x14ac:dyDescent="0.2">
      <c r="A167" s="222"/>
      <c r="B167" s="239" t="s">
        <v>67</v>
      </c>
      <c r="C167" s="239"/>
      <c r="D167" s="40">
        <v>1.39</v>
      </c>
      <c r="E167" s="34" t="s">
        <v>68</v>
      </c>
      <c r="F167" s="41"/>
      <c r="G167" s="42"/>
      <c r="H167" s="43"/>
      <c r="I167" s="43"/>
      <c r="J167" s="44"/>
    </row>
    <row r="168" spans="1:10" s="3" customFormat="1" ht="12.75" customHeight="1" x14ac:dyDescent="0.2">
      <c r="A168" s="222"/>
      <c r="B168" s="239" t="s">
        <v>69</v>
      </c>
      <c r="C168" s="239"/>
      <c r="D168" s="40">
        <v>5.5</v>
      </c>
      <c r="E168" s="245"/>
      <c r="F168" s="245"/>
      <c r="G168" s="245"/>
      <c r="H168" s="245"/>
      <c r="I168" s="245"/>
      <c r="J168" s="44"/>
    </row>
    <row r="169" spans="1:10" s="3" customFormat="1" x14ac:dyDescent="0.2">
      <c r="A169" s="222"/>
      <c r="B169" s="239" t="s">
        <v>70</v>
      </c>
      <c r="C169" s="239"/>
      <c r="D169" s="40">
        <v>5</v>
      </c>
      <c r="E169" s="245"/>
      <c r="F169" s="245"/>
      <c r="G169" s="245"/>
      <c r="H169" s="245"/>
      <c r="I169" s="245"/>
      <c r="J169" s="44"/>
    </row>
    <row r="170" spans="1:10" s="3" customFormat="1" x14ac:dyDescent="0.2">
      <c r="A170" s="222"/>
      <c r="B170" s="239" t="s">
        <v>71</v>
      </c>
      <c r="C170" s="239"/>
      <c r="D170" s="40">
        <f>SUM(D171:D174)</f>
        <v>11.15</v>
      </c>
      <c r="E170" s="41"/>
      <c r="F170" s="41"/>
      <c r="G170" s="42"/>
      <c r="H170" s="43"/>
      <c r="I170" s="43"/>
      <c r="J170" s="44"/>
    </row>
    <row r="171" spans="1:10" s="3" customFormat="1" x14ac:dyDescent="0.2">
      <c r="A171" s="222"/>
      <c r="B171" s="271" t="s">
        <v>72</v>
      </c>
      <c r="C171" s="271"/>
      <c r="D171" s="45">
        <v>3</v>
      </c>
      <c r="E171" s="41"/>
      <c r="F171" s="41"/>
      <c r="G171" s="42"/>
      <c r="H171" s="43"/>
      <c r="I171" s="43"/>
      <c r="J171" s="44"/>
    </row>
    <row r="172" spans="1:10" s="3" customFormat="1" x14ac:dyDescent="0.2">
      <c r="A172" s="222"/>
      <c r="B172" s="271" t="s">
        <v>73</v>
      </c>
      <c r="C172" s="271"/>
      <c r="D172" s="45">
        <v>0.65</v>
      </c>
      <c r="E172" s="41"/>
      <c r="F172" s="41"/>
      <c r="G172" s="42"/>
      <c r="H172" s="43"/>
      <c r="I172" s="43"/>
      <c r="J172" s="44"/>
    </row>
    <row r="173" spans="1:10" s="3" customFormat="1" x14ac:dyDescent="0.2">
      <c r="A173" s="222"/>
      <c r="B173" s="271" t="s">
        <v>74</v>
      </c>
      <c r="C173" s="271"/>
      <c r="D173" s="45">
        <v>4.5</v>
      </c>
      <c r="E173" s="41"/>
      <c r="F173" s="41"/>
      <c r="G173" s="42"/>
      <c r="H173" s="43"/>
      <c r="I173" s="43"/>
      <c r="J173" s="44"/>
    </row>
    <row r="174" spans="1:10" s="3" customFormat="1" x14ac:dyDescent="0.2">
      <c r="A174" s="222"/>
      <c r="B174" s="272" t="s">
        <v>115</v>
      </c>
      <c r="C174" s="272"/>
      <c r="D174" s="45">
        <v>3</v>
      </c>
      <c r="E174" s="46"/>
      <c r="F174" s="41"/>
      <c r="G174" s="42"/>
      <c r="H174" s="43"/>
      <c r="I174" s="43"/>
      <c r="J174" s="44"/>
    </row>
    <row r="175" spans="1:10" s="3" customFormat="1" x14ac:dyDescent="0.2">
      <c r="A175" s="222"/>
      <c r="B175" s="211"/>
      <c r="C175" s="35"/>
      <c r="D175" s="35"/>
      <c r="E175" s="41"/>
      <c r="F175" s="41"/>
      <c r="G175" s="42"/>
      <c r="H175" s="43"/>
      <c r="I175" s="43"/>
      <c r="J175" s="44"/>
    </row>
    <row r="176" spans="1:10" s="3" customFormat="1" x14ac:dyDescent="0.2">
      <c r="A176" s="222"/>
      <c r="B176" s="237" t="s">
        <v>75</v>
      </c>
      <c r="C176" s="237"/>
      <c r="D176" s="47">
        <f>TRUNC(((((1+(D165+D166+D168)/100)*((1+D167/100))*((1+D169/100)))/((1-D170/100)))-1)*100,8)</f>
        <v>29.12932262</v>
      </c>
      <c r="E176" s="41"/>
      <c r="F176" s="41"/>
      <c r="G176" s="42"/>
      <c r="H176" s="48"/>
      <c r="I176" s="188"/>
      <c r="J176" s="32"/>
    </row>
    <row r="177" spans="1:10" s="3" customFormat="1" x14ac:dyDescent="0.2">
      <c r="A177" s="222"/>
      <c r="B177" s="212"/>
      <c r="C177" s="30"/>
      <c r="D177" s="31"/>
      <c r="E177" s="32"/>
      <c r="F177" s="32"/>
      <c r="G177" s="38"/>
      <c r="H177" s="39"/>
      <c r="I177" s="33"/>
      <c r="J177" s="32"/>
    </row>
    <row r="178" spans="1:10" s="3" customFormat="1" x14ac:dyDescent="0.2">
      <c r="A178" s="222"/>
      <c r="B178" s="212" t="s">
        <v>76</v>
      </c>
      <c r="C178" s="30"/>
      <c r="D178" s="31"/>
      <c r="E178" s="32"/>
      <c r="F178" s="32"/>
      <c r="G178" s="38"/>
      <c r="H178" s="39">
        <f>TRUNC(G159*D176/100,2)</f>
        <v>69508.58</v>
      </c>
      <c r="I178" s="33"/>
      <c r="J178" s="32"/>
    </row>
    <row r="179" spans="1:10" s="3" customFormat="1" x14ac:dyDescent="0.2">
      <c r="A179" s="222"/>
      <c r="B179" s="212" t="s">
        <v>77</v>
      </c>
      <c r="C179" s="30"/>
      <c r="D179" s="31"/>
      <c r="E179" s="32"/>
      <c r="F179" s="32"/>
      <c r="G179" s="38"/>
      <c r="H179" s="32"/>
      <c r="I179" s="39">
        <f>TRUNC(I160*D176/100,2)</f>
        <v>38754.03</v>
      </c>
      <c r="J179" s="32"/>
    </row>
    <row r="180" spans="1:10" s="3" customFormat="1" x14ac:dyDescent="0.2">
      <c r="A180" s="222"/>
      <c r="B180" s="212"/>
      <c r="C180" s="30"/>
      <c r="D180" s="31"/>
      <c r="E180" s="32"/>
      <c r="F180" s="32"/>
      <c r="G180" s="38"/>
      <c r="H180" s="39"/>
      <c r="I180" s="33"/>
      <c r="J180" s="32"/>
    </row>
    <row r="181" spans="1:10" s="3" customFormat="1" x14ac:dyDescent="0.2">
      <c r="A181" s="223"/>
      <c r="B181" s="213" t="s">
        <v>78</v>
      </c>
      <c r="C181" s="189"/>
      <c r="D181" s="190"/>
      <c r="E181" s="191"/>
      <c r="F181" s="191"/>
      <c r="G181" s="192"/>
      <c r="H181" s="191"/>
      <c r="I181" s="191">
        <f>I179+H178</f>
        <v>108262.61</v>
      </c>
      <c r="J181" s="32"/>
    </row>
    <row r="182" spans="1:10" s="3" customFormat="1" x14ac:dyDescent="0.2">
      <c r="A182" s="222"/>
      <c r="B182" s="210"/>
      <c r="C182" s="30"/>
      <c r="D182" s="31"/>
      <c r="E182" s="32"/>
      <c r="F182" s="32"/>
      <c r="G182" s="38"/>
      <c r="H182" s="32"/>
      <c r="I182" s="33"/>
      <c r="J182" s="32"/>
    </row>
    <row r="183" spans="1:10" s="3" customFormat="1" x14ac:dyDescent="0.2">
      <c r="A183" s="222"/>
      <c r="B183" s="210"/>
      <c r="C183" s="30"/>
      <c r="D183" s="31"/>
      <c r="E183" s="32"/>
      <c r="F183" s="32"/>
      <c r="G183" s="38"/>
      <c r="H183" s="32"/>
      <c r="I183" s="33"/>
      <c r="J183" s="32"/>
    </row>
    <row r="184" spans="1:10" s="3" customFormat="1" x14ac:dyDescent="0.2">
      <c r="A184" s="222"/>
      <c r="B184" s="214" t="s">
        <v>79</v>
      </c>
      <c r="C184" s="193"/>
      <c r="D184" s="194"/>
      <c r="E184" s="195"/>
      <c r="F184" s="195"/>
      <c r="G184" s="196"/>
      <c r="H184" s="197"/>
      <c r="I184" s="198"/>
      <c r="J184" s="32"/>
    </row>
    <row r="185" spans="1:10" s="3" customFormat="1" x14ac:dyDescent="0.2">
      <c r="A185" s="222"/>
      <c r="B185" s="212"/>
      <c r="C185" s="30"/>
      <c r="D185" s="31"/>
      <c r="E185" s="32"/>
      <c r="F185" s="32"/>
      <c r="G185" s="38"/>
      <c r="H185" s="39"/>
      <c r="I185" s="33"/>
      <c r="J185" s="32"/>
    </row>
    <row r="186" spans="1:10" s="3" customFormat="1" x14ac:dyDescent="0.2">
      <c r="A186" s="222"/>
      <c r="B186" s="212" t="s">
        <v>80</v>
      </c>
      <c r="C186" s="30"/>
      <c r="D186" s="31"/>
      <c r="E186" s="32"/>
      <c r="F186" s="32"/>
      <c r="G186" s="38"/>
      <c r="H186" s="39">
        <f>TRUNC(G159+H178,2)</f>
        <v>308129.23</v>
      </c>
      <c r="I186" s="33"/>
      <c r="J186" s="32"/>
    </row>
    <row r="187" spans="1:10" s="3" customFormat="1" x14ac:dyDescent="0.2">
      <c r="A187" s="222"/>
      <c r="B187" s="212" t="s">
        <v>81</v>
      </c>
      <c r="C187" s="30"/>
      <c r="D187" s="31"/>
      <c r="E187" s="32"/>
      <c r="F187" s="32"/>
      <c r="G187" s="38"/>
      <c r="H187" s="32"/>
      <c r="I187" s="39">
        <f>TRUNC(I160+I179,2)</f>
        <v>171795.34</v>
      </c>
      <c r="J187" s="32"/>
    </row>
    <row r="188" spans="1:10" s="3" customFormat="1" x14ac:dyDescent="0.2">
      <c r="A188" s="222"/>
      <c r="B188" s="212"/>
      <c r="C188" s="30"/>
      <c r="D188" s="31"/>
      <c r="E188" s="32"/>
      <c r="F188" s="32"/>
      <c r="G188" s="38"/>
      <c r="H188" s="39"/>
      <c r="I188" s="33"/>
      <c r="J188" s="32"/>
    </row>
    <row r="189" spans="1:10" s="3" customFormat="1" x14ac:dyDescent="0.2">
      <c r="A189" s="223"/>
      <c r="B189" s="213" t="s">
        <v>82</v>
      </c>
      <c r="C189" s="189"/>
      <c r="D189" s="190"/>
      <c r="E189" s="191"/>
      <c r="F189" s="191"/>
      <c r="G189" s="192"/>
      <c r="H189" s="191"/>
      <c r="I189" s="191">
        <f>I187+H186</f>
        <v>479924.56999999995</v>
      </c>
      <c r="J189" s="32"/>
    </row>
    <row r="190" spans="1:10" s="3" customFormat="1" x14ac:dyDescent="0.2">
      <c r="A190" s="222"/>
      <c r="B190" s="210"/>
      <c r="C190" s="30"/>
      <c r="D190" s="31"/>
      <c r="E190" s="32"/>
      <c r="F190" s="32"/>
      <c r="G190" s="38"/>
      <c r="H190" s="32"/>
      <c r="I190" s="33"/>
      <c r="J190" s="32"/>
    </row>
    <row r="191" spans="1:10" s="3" customFormat="1" x14ac:dyDescent="0.2">
      <c r="A191" s="204"/>
      <c r="B191" s="204"/>
      <c r="C191" s="29"/>
      <c r="D191" s="29"/>
      <c r="E191" s="29"/>
      <c r="F191" s="29"/>
      <c r="G191" s="29"/>
      <c r="H191" s="32"/>
      <c r="I191" s="33"/>
      <c r="J191" s="32"/>
    </row>
    <row r="192" spans="1:10" s="3" customFormat="1" x14ac:dyDescent="0.2">
      <c r="A192" s="204"/>
      <c r="B192" s="204"/>
      <c r="C192" s="29"/>
      <c r="D192" s="29"/>
      <c r="E192" s="29"/>
      <c r="F192" s="29"/>
      <c r="G192" s="29"/>
      <c r="H192" s="32"/>
      <c r="I192" s="33"/>
      <c r="J192" s="32"/>
    </row>
    <row r="193" spans="1:10" s="3" customFormat="1" x14ac:dyDescent="0.2">
      <c r="A193" s="204"/>
      <c r="B193" s="238" t="s">
        <v>83</v>
      </c>
      <c r="C193" s="238"/>
      <c r="D193" s="199"/>
      <c r="E193" s="200"/>
      <c r="F193" s="32"/>
      <c r="G193" s="29"/>
      <c r="H193" s="33"/>
      <c r="I193" s="33"/>
      <c r="J193" s="32"/>
    </row>
    <row r="194" spans="1:10" s="3" customFormat="1" x14ac:dyDescent="0.2">
      <c r="A194" s="204"/>
      <c r="B194" s="236" t="s">
        <v>84</v>
      </c>
      <c r="C194" s="236"/>
      <c r="D194" s="200"/>
      <c r="E194" s="201"/>
      <c r="F194" s="32"/>
      <c r="G194" s="29"/>
      <c r="H194" s="32"/>
      <c r="I194" s="34" t="s">
        <v>85</v>
      </c>
      <c r="J194" s="32"/>
    </row>
    <row r="195" spans="1:10" s="3" customFormat="1" x14ac:dyDescent="0.2">
      <c r="A195" s="204"/>
      <c r="B195" s="236" t="s">
        <v>86</v>
      </c>
      <c r="C195" s="236"/>
      <c r="D195" s="199"/>
      <c r="E195" s="200"/>
      <c r="F195" s="32"/>
      <c r="G195" s="29"/>
      <c r="H195" s="32"/>
      <c r="I195" s="33"/>
      <c r="J195" s="32"/>
    </row>
    <row r="196" spans="1:10" s="3" customFormat="1" x14ac:dyDescent="0.2">
      <c r="A196" s="204"/>
      <c r="B196" s="204"/>
      <c r="C196" s="29"/>
      <c r="D196" s="29"/>
      <c r="E196" s="29"/>
      <c r="F196" s="29"/>
      <c r="G196" s="29"/>
      <c r="H196" s="32"/>
      <c r="I196" s="33"/>
      <c r="J196" s="32"/>
    </row>
  </sheetData>
  <autoFilter ref="A3:K157">
    <filterColumn colId="5" showButton="0"/>
    <filterColumn colId="6" showButton="0"/>
    <filterColumn colId="7" showButton="0"/>
    <filterColumn colId="8" showButton="0"/>
    <filterColumn colId="9" showButton="0"/>
  </autoFilter>
  <mergeCells count="30">
    <mergeCell ref="F3:K3"/>
    <mergeCell ref="F4:G4"/>
    <mergeCell ref="H4:I4"/>
    <mergeCell ref="A2:K2"/>
    <mergeCell ref="A1:K1"/>
    <mergeCell ref="A3:A5"/>
    <mergeCell ref="B3:B5"/>
    <mergeCell ref="C3:C5"/>
    <mergeCell ref="D3:D5"/>
    <mergeCell ref="E3:E5"/>
    <mergeCell ref="B170:C170"/>
    <mergeCell ref="J4:K4"/>
    <mergeCell ref="C159:E159"/>
    <mergeCell ref="C160:E160"/>
    <mergeCell ref="B163:H163"/>
    <mergeCell ref="B164:C164"/>
    <mergeCell ref="B165:C165"/>
    <mergeCell ref="B166:C166"/>
    <mergeCell ref="B167:C167"/>
    <mergeCell ref="B168:C168"/>
    <mergeCell ref="E168:I169"/>
    <mergeCell ref="B169:C169"/>
    <mergeCell ref="B194:C194"/>
    <mergeCell ref="B195:C195"/>
    <mergeCell ref="B171:C171"/>
    <mergeCell ref="B172:C172"/>
    <mergeCell ref="B173:C173"/>
    <mergeCell ref="B174:C174"/>
    <mergeCell ref="B176:C176"/>
    <mergeCell ref="B193:C193"/>
  </mergeCells>
  <phoneticPr fontId="20" type="noConversion"/>
  <pageMargins left="0.23622047244094491" right="0.23622047244094491" top="0.74803149606299213" bottom="0.74803149606299213" header="0.31496062992125984" footer="0.31496062992125984"/>
  <pageSetup paperSize="9" scale="45"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Planilha2"/>
  <dimension ref="A1:IJ40"/>
  <sheetViews>
    <sheetView topLeftCell="A9" zoomScale="130" zoomScaleNormal="130" workbookViewId="0">
      <selection activeCell="A2" sqref="A2:R40"/>
    </sheetView>
  </sheetViews>
  <sheetFormatPr defaultColWidth="10.28515625" defaultRowHeight="12.75" x14ac:dyDescent="0.2"/>
  <cols>
    <col min="1" max="1" width="5" style="62" customWidth="1"/>
    <col min="2" max="2" width="46.42578125" style="59" customWidth="1"/>
    <col min="3" max="4" width="10.28515625" style="61" customWidth="1"/>
    <col min="5" max="6" width="10.7109375" style="61" customWidth="1"/>
    <col min="7" max="7" width="9" style="60" customWidth="1"/>
    <col min="8" max="8" width="6.5703125" style="60" customWidth="1"/>
    <col min="9" max="9" width="8.42578125" style="60" customWidth="1"/>
    <col min="10" max="10" width="6.5703125" style="60" customWidth="1"/>
    <col min="11" max="11" width="7.85546875" style="60" customWidth="1"/>
    <col min="12" max="12" width="6.5703125" style="60" customWidth="1"/>
    <col min="13" max="13" width="8.7109375" style="60" customWidth="1"/>
    <col min="14" max="14" width="6.5703125" style="60" customWidth="1"/>
    <col min="15" max="15" width="7.85546875" style="60" customWidth="1"/>
    <col min="16" max="16" width="6.5703125" style="60" customWidth="1"/>
    <col min="17" max="17" width="8.7109375" style="60" customWidth="1"/>
    <col min="18" max="18" width="6.5703125" style="60" customWidth="1"/>
    <col min="19" max="240" width="9.140625" style="59" customWidth="1"/>
    <col min="241" max="241" width="5" style="59" customWidth="1"/>
    <col min="242" max="242" width="38.42578125" style="59" customWidth="1"/>
    <col min="243" max="16384" width="10.28515625" style="59"/>
  </cols>
  <sheetData>
    <row r="1" spans="1:244" x14ac:dyDescent="0.2">
      <c r="G1" s="179"/>
      <c r="H1" s="178"/>
      <c r="I1" s="178"/>
      <c r="K1" s="179"/>
      <c r="L1" s="178"/>
      <c r="M1" s="178"/>
      <c r="O1" s="179"/>
      <c r="P1" s="178"/>
      <c r="Q1" s="178"/>
    </row>
    <row r="2" spans="1:244" ht="15.75" x14ac:dyDescent="0.2">
      <c r="B2" s="265" t="s">
        <v>114</v>
      </c>
      <c r="C2" s="265"/>
      <c r="D2" s="265"/>
      <c r="E2" s="265"/>
      <c r="F2" s="265"/>
      <c r="G2" s="265"/>
      <c r="H2" s="265"/>
      <c r="I2" s="265"/>
      <c r="J2" s="265"/>
      <c r="K2" s="59"/>
      <c r="L2" s="184"/>
      <c r="M2" s="184"/>
      <c r="N2" s="184"/>
      <c r="O2" s="59"/>
      <c r="P2" s="184"/>
      <c r="Q2" s="184"/>
      <c r="R2" s="184"/>
    </row>
    <row r="4" spans="1:244" ht="15" x14ac:dyDescent="0.2">
      <c r="A4" s="183" t="s">
        <v>113</v>
      </c>
      <c r="G4" s="179"/>
      <c r="H4" s="178"/>
      <c r="I4" s="178"/>
      <c r="K4" s="179"/>
      <c r="L4" s="178"/>
      <c r="M4" s="178"/>
      <c r="O4" s="179"/>
      <c r="P4" s="178"/>
      <c r="Q4" s="178"/>
    </row>
    <row r="5" spans="1:244" ht="15" x14ac:dyDescent="0.2">
      <c r="A5" s="183"/>
      <c r="B5" s="181" t="s">
        <v>112</v>
      </c>
      <c r="G5" s="179"/>
      <c r="H5" s="178"/>
      <c r="I5" s="178"/>
      <c r="K5" s="179"/>
      <c r="L5" s="178"/>
      <c r="M5" s="178"/>
      <c r="O5" s="179"/>
      <c r="P5" s="178"/>
      <c r="Q5" s="178"/>
    </row>
    <row r="6" spans="1:244" ht="15" x14ac:dyDescent="0.2">
      <c r="A6" s="183"/>
      <c r="B6" s="181" t="s">
        <v>111</v>
      </c>
      <c r="G6" s="179"/>
      <c r="H6" s="178"/>
      <c r="I6" s="178"/>
      <c r="K6" s="179"/>
      <c r="L6" s="178"/>
      <c r="M6" s="178"/>
      <c r="O6" s="179"/>
      <c r="P6" s="178"/>
      <c r="Q6" s="178"/>
    </row>
    <row r="7" spans="1:244" ht="15" x14ac:dyDescent="0.2">
      <c r="A7" s="183"/>
      <c r="B7" s="181" t="s">
        <v>110</v>
      </c>
      <c r="G7" s="179"/>
      <c r="H7" s="178"/>
      <c r="I7" s="178"/>
      <c r="K7" s="179"/>
      <c r="L7" s="178"/>
      <c r="M7" s="178"/>
      <c r="O7" s="179"/>
      <c r="P7" s="178"/>
      <c r="Q7" s="178"/>
    </row>
    <row r="8" spans="1:244" ht="15" x14ac:dyDescent="0.2">
      <c r="A8" s="183"/>
      <c r="B8" s="181" t="s">
        <v>109</v>
      </c>
      <c r="G8" s="179"/>
      <c r="H8" s="178"/>
      <c r="I8" s="178"/>
      <c r="K8" s="179"/>
      <c r="L8" s="178"/>
      <c r="M8" s="178"/>
      <c r="O8" s="179"/>
      <c r="P8" s="178"/>
      <c r="Q8" s="178"/>
    </row>
    <row r="9" spans="1:244" x14ac:dyDescent="0.2">
      <c r="A9" s="182"/>
      <c r="B9" s="181" t="s">
        <v>108</v>
      </c>
      <c r="G9" s="179"/>
      <c r="H9" s="178"/>
      <c r="I9" s="178"/>
      <c r="K9" s="179"/>
      <c r="L9" s="178"/>
      <c r="M9" s="178"/>
      <c r="O9" s="179"/>
      <c r="P9" s="178"/>
      <c r="Q9" s="178"/>
    </row>
    <row r="10" spans="1:244" x14ac:dyDescent="0.2">
      <c r="B10" s="180"/>
      <c r="G10" s="179"/>
      <c r="H10" s="178"/>
      <c r="I10" s="178"/>
      <c r="K10" s="179"/>
      <c r="L10" s="178"/>
      <c r="M10" s="178"/>
      <c r="O10" s="179"/>
      <c r="P10" s="178"/>
      <c r="Q10" s="178"/>
    </row>
    <row r="11" spans="1:244" ht="13.5" thickBot="1" x14ac:dyDescent="0.25"/>
    <row r="12" spans="1:244" x14ac:dyDescent="0.2">
      <c r="A12" s="177"/>
      <c r="B12" s="176" t="s">
        <v>328</v>
      </c>
      <c r="C12" s="175"/>
      <c r="D12" s="174"/>
      <c r="E12" s="174"/>
      <c r="F12" s="174"/>
      <c r="G12" s="173"/>
      <c r="H12" s="172"/>
      <c r="I12" s="172"/>
      <c r="J12" s="171"/>
      <c r="K12" s="173"/>
      <c r="L12" s="172"/>
      <c r="M12" s="172"/>
      <c r="N12" s="171"/>
      <c r="O12" s="173"/>
      <c r="P12" s="172"/>
      <c r="Q12" s="172"/>
      <c r="R12" s="171"/>
      <c r="S12" s="112"/>
      <c r="T12" s="112"/>
      <c r="U12" s="112"/>
      <c r="V12" s="112"/>
      <c r="W12" s="112"/>
      <c r="X12" s="112"/>
      <c r="Y12" s="112"/>
      <c r="Z12" s="112"/>
      <c r="AA12" s="112"/>
      <c r="AB12" s="112"/>
      <c r="AC12" s="112"/>
      <c r="AD12" s="112"/>
      <c r="AE12" s="112"/>
      <c r="AF12" s="112"/>
      <c r="AG12" s="112"/>
      <c r="AH12" s="112"/>
      <c r="AI12" s="112"/>
      <c r="AJ12" s="112"/>
      <c r="AK12" s="112"/>
      <c r="AL12" s="112"/>
      <c r="AM12" s="112"/>
      <c r="AN12" s="112"/>
      <c r="AO12" s="112"/>
      <c r="AP12" s="112"/>
      <c r="AQ12" s="112"/>
      <c r="AR12" s="112"/>
      <c r="AS12" s="112"/>
      <c r="AT12" s="112"/>
      <c r="AU12" s="112"/>
      <c r="AV12" s="112"/>
      <c r="AW12" s="112"/>
      <c r="AX12" s="112"/>
      <c r="AY12" s="112"/>
      <c r="AZ12" s="112"/>
      <c r="BA12" s="112"/>
      <c r="BB12" s="112"/>
      <c r="BC12" s="112"/>
      <c r="BD12" s="112"/>
      <c r="BE12" s="112"/>
      <c r="BF12" s="112"/>
      <c r="BG12" s="112"/>
      <c r="BH12" s="112"/>
      <c r="BI12" s="112"/>
      <c r="BJ12" s="112"/>
      <c r="BK12" s="112"/>
      <c r="BL12" s="112"/>
      <c r="BM12" s="112"/>
      <c r="BN12" s="112"/>
      <c r="BO12" s="112"/>
      <c r="BP12" s="112"/>
      <c r="BQ12" s="112"/>
      <c r="BR12" s="112"/>
      <c r="BS12" s="112"/>
      <c r="BT12" s="112"/>
      <c r="BU12" s="112"/>
      <c r="BV12" s="112"/>
      <c r="BW12" s="112"/>
      <c r="BX12" s="112"/>
      <c r="BY12" s="112"/>
      <c r="BZ12" s="112"/>
      <c r="CA12" s="112"/>
      <c r="CB12" s="112"/>
      <c r="CC12" s="112"/>
      <c r="CD12" s="112"/>
      <c r="CE12" s="112"/>
      <c r="CF12" s="112"/>
      <c r="CG12" s="112"/>
      <c r="CH12" s="112"/>
      <c r="CI12" s="112"/>
      <c r="CJ12" s="112"/>
      <c r="CK12" s="112"/>
      <c r="CL12" s="112"/>
      <c r="CM12" s="112"/>
      <c r="CN12" s="112"/>
      <c r="CO12" s="112"/>
      <c r="CP12" s="112"/>
      <c r="CQ12" s="112"/>
      <c r="CR12" s="112"/>
      <c r="CS12" s="112"/>
      <c r="CT12" s="112"/>
      <c r="CU12" s="112"/>
      <c r="CV12" s="112"/>
      <c r="CW12" s="112"/>
      <c r="CX12" s="112"/>
      <c r="CY12" s="112"/>
      <c r="CZ12" s="112"/>
      <c r="DA12" s="112"/>
      <c r="DB12" s="112"/>
      <c r="DC12" s="112"/>
      <c r="DD12" s="112"/>
      <c r="DE12" s="112"/>
      <c r="DF12" s="112"/>
      <c r="DG12" s="112"/>
      <c r="DH12" s="112"/>
      <c r="DI12" s="112"/>
      <c r="DJ12" s="112"/>
      <c r="DK12" s="112"/>
      <c r="DL12" s="112"/>
      <c r="DM12" s="112"/>
      <c r="DN12" s="112"/>
      <c r="DO12" s="112"/>
      <c r="DP12" s="112"/>
      <c r="DQ12" s="112"/>
      <c r="DR12" s="112"/>
      <c r="DS12" s="112"/>
      <c r="DT12" s="112"/>
      <c r="DU12" s="112"/>
      <c r="DV12" s="112"/>
      <c r="DW12" s="112"/>
      <c r="DX12" s="112"/>
      <c r="DY12" s="112"/>
      <c r="DZ12" s="112"/>
      <c r="EA12" s="112"/>
      <c r="EB12" s="112"/>
      <c r="EC12" s="112"/>
      <c r="ED12" s="112"/>
      <c r="EE12" s="112"/>
      <c r="EF12" s="112"/>
      <c r="EG12" s="112"/>
      <c r="EH12" s="112"/>
      <c r="EI12" s="112"/>
      <c r="EJ12" s="112"/>
      <c r="EK12" s="112"/>
      <c r="EL12" s="112"/>
      <c r="EM12" s="112"/>
      <c r="EN12" s="112"/>
      <c r="EO12" s="112"/>
      <c r="EP12" s="112"/>
      <c r="EQ12" s="112"/>
      <c r="ER12" s="112"/>
      <c r="ES12" s="112"/>
      <c r="ET12" s="112"/>
      <c r="EU12" s="112"/>
      <c r="EV12" s="112"/>
      <c r="EW12" s="112"/>
      <c r="EX12" s="112"/>
      <c r="EY12" s="112"/>
      <c r="EZ12" s="112"/>
      <c r="FA12" s="112"/>
      <c r="FB12" s="112"/>
      <c r="FC12" s="112"/>
      <c r="FD12" s="112"/>
      <c r="FE12" s="112"/>
      <c r="FF12" s="112"/>
      <c r="FG12" s="112"/>
      <c r="FH12" s="112"/>
      <c r="FI12" s="112"/>
      <c r="FJ12" s="112"/>
      <c r="FK12" s="112"/>
      <c r="FL12" s="112"/>
      <c r="FM12" s="112"/>
      <c r="FN12" s="112"/>
      <c r="FO12" s="112"/>
      <c r="FP12" s="112"/>
      <c r="FQ12" s="112"/>
      <c r="FR12" s="112"/>
      <c r="FS12" s="112"/>
      <c r="FT12" s="112"/>
      <c r="FU12" s="112"/>
      <c r="FV12" s="112"/>
      <c r="FW12" s="112"/>
      <c r="FX12" s="112"/>
      <c r="FY12" s="112"/>
      <c r="FZ12" s="112"/>
      <c r="GA12" s="112"/>
      <c r="GB12" s="112"/>
      <c r="GC12" s="112"/>
      <c r="GD12" s="112"/>
      <c r="GE12" s="112"/>
      <c r="GF12" s="112"/>
      <c r="GG12" s="112"/>
      <c r="GH12" s="112"/>
      <c r="GI12" s="112"/>
      <c r="GJ12" s="112"/>
      <c r="GK12" s="112"/>
      <c r="GL12" s="112"/>
      <c r="GM12" s="112"/>
      <c r="GN12" s="112"/>
      <c r="GO12" s="112"/>
      <c r="GP12" s="112"/>
      <c r="GQ12" s="112"/>
      <c r="GR12" s="112"/>
      <c r="GS12" s="112"/>
      <c r="GT12" s="112"/>
      <c r="GU12" s="112"/>
      <c r="GV12" s="112"/>
      <c r="GW12" s="112"/>
      <c r="GX12" s="112"/>
      <c r="GY12" s="112"/>
      <c r="GZ12" s="112"/>
      <c r="HA12" s="112"/>
      <c r="HB12" s="112"/>
      <c r="HC12" s="112"/>
      <c r="HD12" s="112"/>
      <c r="HE12" s="112"/>
      <c r="HF12" s="112"/>
      <c r="HG12" s="112"/>
      <c r="HH12" s="112"/>
      <c r="HI12" s="112"/>
      <c r="HJ12" s="112"/>
      <c r="HK12" s="112"/>
      <c r="HL12" s="112"/>
      <c r="HM12" s="112"/>
      <c r="HN12" s="112"/>
      <c r="HO12" s="112"/>
      <c r="HP12" s="112"/>
      <c r="HQ12" s="112"/>
      <c r="HR12" s="112"/>
      <c r="HS12" s="112"/>
      <c r="HT12" s="112"/>
      <c r="HU12" s="112"/>
      <c r="HV12" s="112"/>
      <c r="HW12" s="112"/>
      <c r="HX12" s="112"/>
      <c r="HY12" s="112"/>
      <c r="HZ12" s="112"/>
      <c r="IA12" s="112"/>
      <c r="IB12" s="112"/>
      <c r="IC12" s="112"/>
      <c r="ID12" s="112"/>
      <c r="IE12" s="112"/>
      <c r="IF12" s="112"/>
      <c r="IG12" s="112"/>
      <c r="IH12" s="112"/>
      <c r="II12" s="112"/>
      <c r="IJ12" s="112"/>
    </row>
    <row r="13" spans="1:244" x14ac:dyDescent="0.2">
      <c r="A13" s="124"/>
      <c r="B13" s="102"/>
      <c r="C13" s="170"/>
      <c r="D13" s="169"/>
      <c r="E13" s="169"/>
      <c r="F13" s="169"/>
      <c r="G13" s="168"/>
      <c r="H13" s="167" t="s">
        <v>107</v>
      </c>
      <c r="I13" s="166"/>
      <c r="J13" s="165"/>
      <c r="K13" s="168"/>
      <c r="L13" s="167" t="s">
        <v>106</v>
      </c>
      <c r="M13" s="166"/>
      <c r="N13" s="165"/>
      <c r="O13" s="168"/>
      <c r="P13" s="167" t="s">
        <v>105</v>
      </c>
      <c r="Q13" s="166"/>
      <c r="R13" s="165"/>
      <c r="S13" s="112"/>
      <c r="T13" s="112"/>
      <c r="U13" s="112"/>
      <c r="V13" s="112"/>
      <c r="W13" s="112"/>
      <c r="X13" s="112"/>
      <c r="Y13" s="112"/>
      <c r="Z13" s="112"/>
      <c r="AA13" s="112"/>
      <c r="AB13" s="112"/>
      <c r="AC13" s="112"/>
      <c r="AD13" s="112"/>
      <c r="AE13" s="112"/>
      <c r="AF13" s="112"/>
      <c r="AG13" s="112"/>
      <c r="AH13" s="112"/>
      <c r="AI13" s="112"/>
      <c r="AJ13" s="112"/>
      <c r="AK13" s="112"/>
      <c r="AL13" s="112"/>
      <c r="AM13" s="112"/>
      <c r="AN13" s="112"/>
      <c r="AO13" s="112"/>
      <c r="AP13" s="112"/>
      <c r="AQ13" s="112"/>
      <c r="AR13" s="112"/>
      <c r="AS13" s="112"/>
      <c r="AT13" s="112"/>
      <c r="AU13" s="112"/>
      <c r="AV13" s="112"/>
      <c r="AW13" s="112"/>
      <c r="AX13" s="112"/>
      <c r="AY13" s="112"/>
      <c r="AZ13" s="112"/>
      <c r="BA13" s="112"/>
      <c r="BB13" s="112"/>
      <c r="BC13" s="112"/>
      <c r="BD13" s="112"/>
      <c r="BE13" s="112"/>
      <c r="BF13" s="112"/>
      <c r="BG13" s="112"/>
      <c r="BH13" s="112"/>
      <c r="BI13" s="112"/>
      <c r="BJ13" s="112"/>
      <c r="BK13" s="112"/>
      <c r="BL13" s="112"/>
      <c r="BM13" s="112"/>
      <c r="BN13" s="112"/>
      <c r="BO13" s="112"/>
      <c r="BP13" s="112"/>
      <c r="BQ13" s="112"/>
      <c r="BR13" s="112"/>
      <c r="BS13" s="112"/>
      <c r="BT13" s="112"/>
      <c r="BU13" s="112"/>
      <c r="BV13" s="112"/>
      <c r="BW13" s="112"/>
      <c r="BX13" s="112"/>
      <c r="BY13" s="112"/>
      <c r="BZ13" s="112"/>
      <c r="CA13" s="112"/>
      <c r="CB13" s="112"/>
      <c r="CC13" s="112"/>
      <c r="CD13" s="112"/>
      <c r="CE13" s="112"/>
      <c r="CF13" s="112"/>
      <c r="CG13" s="112"/>
      <c r="CH13" s="112"/>
      <c r="CI13" s="112"/>
      <c r="CJ13" s="112"/>
      <c r="CK13" s="112"/>
      <c r="CL13" s="112"/>
      <c r="CM13" s="112"/>
      <c r="CN13" s="112"/>
      <c r="CO13" s="112"/>
      <c r="CP13" s="112"/>
      <c r="CQ13" s="112"/>
      <c r="CR13" s="112"/>
      <c r="CS13" s="112"/>
      <c r="CT13" s="112"/>
      <c r="CU13" s="112"/>
      <c r="CV13" s="112"/>
      <c r="CW13" s="112"/>
      <c r="CX13" s="112"/>
      <c r="CY13" s="112"/>
      <c r="CZ13" s="112"/>
      <c r="DA13" s="112"/>
      <c r="DB13" s="112"/>
      <c r="DC13" s="112"/>
      <c r="DD13" s="112"/>
      <c r="DE13" s="112"/>
      <c r="DF13" s="112"/>
      <c r="DG13" s="112"/>
      <c r="DH13" s="112"/>
      <c r="DI13" s="112"/>
      <c r="DJ13" s="112"/>
      <c r="DK13" s="112"/>
      <c r="DL13" s="112"/>
      <c r="DM13" s="112"/>
      <c r="DN13" s="112"/>
      <c r="DO13" s="112"/>
      <c r="DP13" s="112"/>
      <c r="DQ13" s="112"/>
      <c r="DR13" s="112"/>
      <c r="DS13" s="112"/>
      <c r="DT13" s="112"/>
      <c r="DU13" s="112"/>
      <c r="DV13" s="112"/>
      <c r="DW13" s="112"/>
      <c r="DX13" s="112"/>
      <c r="DY13" s="112"/>
      <c r="DZ13" s="112"/>
      <c r="EA13" s="112"/>
      <c r="EB13" s="112"/>
      <c r="EC13" s="112"/>
      <c r="ED13" s="112"/>
      <c r="EE13" s="112"/>
      <c r="EF13" s="112"/>
      <c r="EG13" s="112"/>
      <c r="EH13" s="112"/>
      <c r="EI13" s="112"/>
      <c r="EJ13" s="112"/>
      <c r="EK13" s="112"/>
      <c r="EL13" s="112"/>
      <c r="EM13" s="112"/>
      <c r="EN13" s="112"/>
      <c r="EO13" s="112"/>
      <c r="EP13" s="112"/>
      <c r="EQ13" s="112"/>
      <c r="ER13" s="112"/>
      <c r="ES13" s="112"/>
      <c r="ET13" s="112"/>
      <c r="EU13" s="112"/>
      <c r="EV13" s="112"/>
      <c r="EW13" s="112"/>
      <c r="EX13" s="112"/>
      <c r="EY13" s="112"/>
      <c r="EZ13" s="112"/>
      <c r="FA13" s="112"/>
      <c r="FB13" s="112"/>
      <c r="FC13" s="112"/>
      <c r="FD13" s="112"/>
      <c r="FE13" s="112"/>
      <c r="FF13" s="112"/>
      <c r="FG13" s="112"/>
      <c r="FH13" s="112"/>
      <c r="FI13" s="112"/>
      <c r="FJ13" s="112"/>
      <c r="FK13" s="112"/>
      <c r="FL13" s="112"/>
      <c r="FM13" s="112"/>
      <c r="FN13" s="112"/>
      <c r="FO13" s="112"/>
      <c r="FP13" s="112"/>
      <c r="FQ13" s="112"/>
      <c r="FR13" s="112"/>
      <c r="FS13" s="112"/>
      <c r="FT13" s="112"/>
      <c r="FU13" s="112"/>
      <c r="FV13" s="112"/>
      <c r="FW13" s="112"/>
      <c r="FX13" s="112"/>
      <c r="FY13" s="112"/>
      <c r="FZ13" s="112"/>
      <c r="GA13" s="112"/>
      <c r="GB13" s="112"/>
      <c r="GC13" s="112"/>
      <c r="GD13" s="112"/>
      <c r="GE13" s="112"/>
      <c r="GF13" s="112"/>
      <c r="GG13" s="112"/>
      <c r="GH13" s="112"/>
      <c r="GI13" s="112"/>
      <c r="GJ13" s="112"/>
      <c r="GK13" s="112"/>
      <c r="GL13" s="112"/>
      <c r="GM13" s="112"/>
      <c r="GN13" s="112"/>
      <c r="GO13" s="112"/>
      <c r="GP13" s="112"/>
      <c r="GQ13" s="112"/>
      <c r="GR13" s="112"/>
      <c r="GS13" s="112"/>
      <c r="GT13" s="112"/>
      <c r="GU13" s="112"/>
      <c r="GV13" s="112"/>
      <c r="GW13" s="112"/>
      <c r="GX13" s="112"/>
      <c r="GY13" s="112"/>
      <c r="GZ13" s="112"/>
      <c r="HA13" s="112"/>
      <c r="HB13" s="112"/>
      <c r="HC13" s="112"/>
      <c r="HD13" s="112"/>
      <c r="HE13" s="112"/>
      <c r="HF13" s="112"/>
      <c r="HG13" s="112"/>
      <c r="HH13" s="112"/>
      <c r="HI13" s="112"/>
      <c r="HJ13" s="112"/>
      <c r="HK13" s="112"/>
      <c r="HL13" s="112"/>
      <c r="HM13" s="112"/>
      <c r="HN13" s="112"/>
      <c r="HO13" s="112"/>
      <c r="HP13" s="112"/>
      <c r="HQ13" s="112"/>
      <c r="HR13" s="112"/>
      <c r="HS13" s="112"/>
      <c r="HT13" s="112"/>
      <c r="HU13" s="112"/>
      <c r="HV13" s="112"/>
      <c r="HW13" s="112"/>
      <c r="HX13" s="112"/>
      <c r="HY13" s="112"/>
      <c r="HZ13" s="112"/>
      <c r="IA13" s="112"/>
      <c r="IB13" s="112"/>
      <c r="IC13" s="112"/>
      <c r="ID13" s="112"/>
      <c r="IE13" s="112"/>
      <c r="IF13" s="112"/>
      <c r="IG13" s="112"/>
      <c r="IH13" s="112"/>
      <c r="II13" s="112"/>
      <c r="IJ13" s="112"/>
    </row>
    <row r="14" spans="1:244" x14ac:dyDescent="0.2">
      <c r="A14" s="124"/>
      <c r="B14" s="102"/>
      <c r="C14" s="164"/>
      <c r="D14" s="163"/>
      <c r="E14" s="163"/>
      <c r="F14" s="163"/>
      <c r="G14" s="162" t="s">
        <v>104</v>
      </c>
      <c r="H14" s="161"/>
      <c r="I14" s="160" t="s">
        <v>103</v>
      </c>
      <c r="J14" s="159"/>
      <c r="K14" s="162" t="s">
        <v>104</v>
      </c>
      <c r="L14" s="161"/>
      <c r="M14" s="160" t="s">
        <v>103</v>
      </c>
      <c r="N14" s="159"/>
      <c r="O14" s="162" t="s">
        <v>104</v>
      </c>
      <c r="P14" s="161"/>
      <c r="Q14" s="160" t="s">
        <v>103</v>
      </c>
      <c r="R14" s="159"/>
      <c r="S14" s="112"/>
      <c r="T14" s="112"/>
      <c r="U14" s="112"/>
      <c r="V14" s="112"/>
      <c r="W14" s="112"/>
      <c r="X14" s="112"/>
      <c r="Y14" s="112"/>
      <c r="Z14" s="112"/>
      <c r="AA14" s="112"/>
      <c r="AB14" s="112"/>
      <c r="AC14" s="112"/>
      <c r="AD14" s="112"/>
      <c r="AE14" s="112"/>
      <c r="AF14" s="112"/>
      <c r="AG14" s="112"/>
      <c r="AH14" s="112"/>
      <c r="AI14" s="112"/>
      <c r="AJ14" s="112"/>
      <c r="AK14" s="112"/>
      <c r="AL14" s="112"/>
      <c r="AM14" s="112"/>
      <c r="AN14" s="112"/>
      <c r="AO14" s="112"/>
      <c r="AP14" s="112"/>
      <c r="AQ14" s="112"/>
      <c r="AR14" s="112"/>
      <c r="AS14" s="112"/>
      <c r="AT14" s="112"/>
      <c r="AU14" s="112"/>
      <c r="AV14" s="112"/>
      <c r="AW14" s="112"/>
      <c r="AX14" s="112"/>
      <c r="AY14" s="112"/>
      <c r="AZ14" s="112"/>
      <c r="BA14" s="112"/>
      <c r="BB14" s="112"/>
      <c r="BC14" s="112"/>
      <c r="BD14" s="112"/>
      <c r="BE14" s="112"/>
      <c r="BF14" s="112"/>
      <c r="BG14" s="112"/>
      <c r="BH14" s="112"/>
      <c r="BI14" s="112"/>
      <c r="BJ14" s="112"/>
      <c r="BK14" s="112"/>
      <c r="BL14" s="112"/>
      <c r="BM14" s="112"/>
      <c r="BN14" s="112"/>
      <c r="BO14" s="112"/>
      <c r="BP14" s="112"/>
      <c r="BQ14" s="112"/>
      <c r="BR14" s="112"/>
      <c r="BS14" s="112"/>
      <c r="BT14" s="112"/>
      <c r="BU14" s="112"/>
      <c r="BV14" s="112"/>
      <c r="BW14" s="112"/>
      <c r="BX14" s="112"/>
      <c r="BY14" s="112"/>
      <c r="BZ14" s="112"/>
      <c r="CA14" s="112"/>
      <c r="CB14" s="112"/>
      <c r="CC14" s="112"/>
      <c r="CD14" s="112"/>
      <c r="CE14" s="112"/>
      <c r="CF14" s="112"/>
      <c r="CG14" s="112"/>
      <c r="CH14" s="112"/>
      <c r="CI14" s="112"/>
      <c r="CJ14" s="112"/>
      <c r="CK14" s="112"/>
      <c r="CL14" s="112"/>
      <c r="CM14" s="112"/>
      <c r="CN14" s="112"/>
      <c r="CO14" s="112"/>
      <c r="CP14" s="112"/>
      <c r="CQ14" s="112"/>
      <c r="CR14" s="112"/>
      <c r="CS14" s="112"/>
      <c r="CT14" s="112"/>
      <c r="CU14" s="112"/>
      <c r="CV14" s="112"/>
      <c r="CW14" s="112"/>
      <c r="CX14" s="112"/>
      <c r="CY14" s="112"/>
      <c r="CZ14" s="112"/>
      <c r="DA14" s="112"/>
      <c r="DB14" s="112"/>
      <c r="DC14" s="112"/>
      <c r="DD14" s="112"/>
      <c r="DE14" s="112"/>
      <c r="DF14" s="112"/>
      <c r="DG14" s="112"/>
      <c r="DH14" s="112"/>
      <c r="DI14" s="112"/>
      <c r="DJ14" s="112"/>
      <c r="DK14" s="112"/>
      <c r="DL14" s="112"/>
      <c r="DM14" s="112"/>
      <c r="DN14" s="112"/>
      <c r="DO14" s="112"/>
      <c r="DP14" s="112"/>
      <c r="DQ14" s="112"/>
      <c r="DR14" s="112"/>
      <c r="DS14" s="112"/>
      <c r="DT14" s="112"/>
      <c r="DU14" s="112"/>
      <c r="DV14" s="112"/>
      <c r="DW14" s="112"/>
      <c r="DX14" s="112"/>
      <c r="DY14" s="112"/>
      <c r="DZ14" s="112"/>
      <c r="EA14" s="112"/>
      <c r="EB14" s="112"/>
      <c r="EC14" s="112"/>
      <c r="ED14" s="112"/>
      <c r="EE14" s="112"/>
      <c r="EF14" s="112"/>
      <c r="EG14" s="112"/>
      <c r="EH14" s="112"/>
      <c r="EI14" s="112"/>
      <c r="EJ14" s="112"/>
      <c r="EK14" s="112"/>
      <c r="EL14" s="112"/>
      <c r="EM14" s="112"/>
      <c r="EN14" s="112"/>
      <c r="EO14" s="112"/>
      <c r="EP14" s="112"/>
      <c r="EQ14" s="112"/>
      <c r="ER14" s="112"/>
      <c r="ES14" s="112"/>
      <c r="ET14" s="112"/>
      <c r="EU14" s="112"/>
      <c r="EV14" s="112"/>
      <c r="EW14" s="112"/>
      <c r="EX14" s="112"/>
      <c r="EY14" s="112"/>
      <c r="EZ14" s="112"/>
      <c r="FA14" s="112"/>
      <c r="FB14" s="112"/>
      <c r="FC14" s="112"/>
      <c r="FD14" s="112"/>
      <c r="FE14" s="112"/>
      <c r="FF14" s="112"/>
      <c r="FG14" s="112"/>
      <c r="FH14" s="112"/>
      <c r="FI14" s="112"/>
      <c r="FJ14" s="112"/>
      <c r="FK14" s="112"/>
      <c r="FL14" s="112"/>
      <c r="FM14" s="112"/>
      <c r="FN14" s="112"/>
      <c r="FO14" s="112"/>
      <c r="FP14" s="112"/>
      <c r="FQ14" s="112"/>
      <c r="FR14" s="112"/>
      <c r="FS14" s="112"/>
      <c r="FT14" s="112"/>
      <c r="FU14" s="112"/>
      <c r="FV14" s="112"/>
      <c r="FW14" s="112"/>
      <c r="FX14" s="112"/>
      <c r="FY14" s="112"/>
      <c r="FZ14" s="112"/>
      <c r="GA14" s="112"/>
      <c r="GB14" s="112"/>
      <c r="GC14" s="112"/>
      <c r="GD14" s="112"/>
      <c r="GE14" s="112"/>
      <c r="GF14" s="112"/>
      <c r="GG14" s="112"/>
      <c r="GH14" s="112"/>
      <c r="GI14" s="112"/>
      <c r="GJ14" s="112"/>
      <c r="GK14" s="112"/>
      <c r="GL14" s="112"/>
      <c r="GM14" s="112"/>
      <c r="GN14" s="112"/>
      <c r="GO14" s="112"/>
      <c r="GP14" s="112"/>
      <c r="GQ14" s="112"/>
      <c r="GR14" s="112"/>
      <c r="GS14" s="112"/>
      <c r="GT14" s="112"/>
      <c r="GU14" s="112"/>
      <c r="GV14" s="112"/>
      <c r="GW14" s="112"/>
      <c r="GX14" s="112"/>
      <c r="GY14" s="112"/>
      <c r="GZ14" s="112"/>
      <c r="HA14" s="112"/>
      <c r="HB14" s="112"/>
      <c r="HC14" s="112"/>
      <c r="HD14" s="112"/>
      <c r="HE14" s="112"/>
      <c r="HF14" s="112"/>
      <c r="HG14" s="112"/>
      <c r="HH14" s="112"/>
      <c r="HI14" s="112"/>
      <c r="HJ14" s="112"/>
      <c r="HK14" s="112"/>
      <c r="HL14" s="112"/>
      <c r="HM14" s="112"/>
      <c r="HN14" s="112"/>
      <c r="HO14" s="112"/>
      <c r="HP14" s="112"/>
      <c r="HQ14" s="112"/>
      <c r="HR14" s="112"/>
      <c r="HS14" s="112"/>
      <c r="HT14" s="112"/>
      <c r="HU14" s="112"/>
      <c r="HV14" s="112"/>
      <c r="HW14" s="112"/>
      <c r="HX14" s="112"/>
      <c r="HY14" s="112"/>
      <c r="HZ14" s="112"/>
      <c r="IA14" s="112"/>
      <c r="IB14" s="112"/>
      <c r="IC14" s="112"/>
      <c r="ID14" s="112"/>
      <c r="IE14" s="112"/>
      <c r="IF14" s="112"/>
      <c r="IG14" s="112"/>
      <c r="IH14" s="112"/>
      <c r="II14" s="112"/>
      <c r="IJ14" s="112"/>
    </row>
    <row r="15" spans="1:244" ht="18.75" thickBot="1" x14ac:dyDescent="0.25">
      <c r="A15" s="158" t="s">
        <v>102</v>
      </c>
      <c r="B15" s="157" t="s">
        <v>101</v>
      </c>
      <c r="C15" s="153" t="s">
        <v>100</v>
      </c>
      <c r="D15" s="153" t="s">
        <v>99</v>
      </c>
      <c r="E15" s="156" t="s">
        <v>98</v>
      </c>
      <c r="F15" s="152" t="s">
        <v>96</v>
      </c>
      <c r="G15" s="155" t="s">
        <v>97</v>
      </c>
      <c r="H15" s="154" t="s">
        <v>96</v>
      </c>
      <c r="I15" s="153" t="s">
        <v>97</v>
      </c>
      <c r="J15" s="152" t="s">
        <v>96</v>
      </c>
      <c r="K15" s="155" t="s">
        <v>97</v>
      </c>
      <c r="L15" s="154" t="s">
        <v>96</v>
      </c>
      <c r="M15" s="153" t="s">
        <v>97</v>
      </c>
      <c r="N15" s="152" t="s">
        <v>96</v>
      </c>
      <c r="O15" s="155" t="s">
        <v>97</v>
      </c>
      <c r="P15" s="154" t="s">
        <v>96</v>
      </c>
      <c r="Q15" s="153" t="s">
        <v>97</v>
      </c>
      <c r="R15" s="152" t="s">
        <v>96</v>
      </c>
      <c r="S15" s="112"/>
      <c r="T15" s="112"/>
      <c r="U15" s="112"/>
      <c r="V15" s="112"/>
      <c r="W15" s="112"/>
      <c r="X15" s="112"/>
      <c r="Y15" s="112"/>
      <c r="Z15" s="112"/>
      <c r="AA15" s="112"/>
      <c r="AB15" s="112"/>
      <c r="AC15" s="112"/>
      <c r="AD15" s="112"/>
      <c r="AE15" s="112"/>
      <c r="AF15" s="112"/>
      <c r="AG15" s="112"/>
      <c r="AH15" s="112"/>
      <c r="AI15" s="112"/>
      <c r="AJ15" s="112"/>
      <c r="AK15" s="112"/>
      <c r="AL15" s="112"/>
      <c r="AM15" s="112"/>
      <c r="AN15" s="112"/>
      <c r="AO15" s="112"/>
      <c r="AP15" s="112"/>
      <c r="AQ15" s="112"/>
      <c r="AR15" s="112"/>
      <c r="AS15" s="112"/>
      <c r="AT15" s="112"/>
      <c r="AU15" s="112"/>
      <c r="AV15" s="112"/>
      <c r="AW15" s="112"/>
      <c r="AX15" s="112"/>
      <c r="AY15" s="112"/>
      <c r="AZ15" s="112"/>
      <c r="BA15" s="112"/>
      <c r="BB15" s="112"/>
      <c r="BC15" s="112"/>
      <c r="BD15" s="112"/>
      <c r="BE15" s="112"/>
      <c r="BF15" s="112"/>
      <c r="BG15" s="112"/>
      <c r="BH15" s="112"/>
      <c r="BI15" s="112"/>
      <c r="BJ15" s="112"/>
      <c r="BK15" s="112"/>
      <c r="BL15" s="112"/>
      <c r="BM15" s="112"/>
      <c r="BN15" s="112"/>
      <c r="BO15" s="112"/>
      <c r="BP15" s="112"/>
      <c r="BQ15" s="112"/>
      <c r="BR15" s="112"/>
      <c r="BS15" s="112"/>
      <c r="BT15" s="112"/>
      <c r="BU15" s="112"/>
      <c r="BV15" s="112"/>
      <c r="BW15" s="112"/>
      <c r="BX15" s="112"/>
      <c r="BY15" s="112"/>
      <c r="BZ15" s="112"/>
      <c r="CA15" s="112"/>
      <c r="CB15" s="112"/>
      <c r="CC15" s="112"/>
      <c r="CD15" s="112"/>
      <c r="CE15" s="112"/>
      <c r="CF15" s="112"/>
      <c r="CG15" s="112"/>
      <c r="CH15" s="112"/>
      <c r="CI15" s="112"/>
      <c r="CJ15" s="112"/>
      <c r="CK15" s="112"/>
      <c r="CL15" s="112"/>
      <c r="CM15" s="112"/>
      <c r="CN15" s="112"/>
      <c r="CO15" s="112"/>
      <c r="CP15" s="112"/>
      <c r="CQ15" s="112"/>
      <c r="CR15" s="112"/>
      <c r="CS15" s="112"/>
      <c r="CT15" s="112"/>
      <c r="CU15" s="112"/>
      <c r="CV15" s="112"/>
      <c r="CW15" s="112"/>
      <c r="CX15" s="112"/>
      <c r="CY15" s="112"/>
      <c r="CZ15" s="112"/>
      <c r="DA15" s="112"/>
      <c r="DB15" s="112"/>
      <c r="DC15" s="112"/>
      <c r="DD15" s="112"/>
      <c r="DE15" s="112"/>
      <c r="DF15" s="112"/>
      <c r="DG15" s="112"/>
      <c r="DH15" s="112"/>
      <c r="DI15" s="112"/>
      <c r="DJ15" s="112"/>
      <c r="DK15" s="112"/>
      <c r="DL15" s="112"/>
      <c r="DM15" s="112"/>
      <c r="DN15" s="112"/>
      <c r="DO15" s="112"/>
      <c r="DP15" s="112"/>
      <c r="DQ15" s="112"/>
      <c r="DR15" s="112"/>
      <c r="DS15" s="112"/>
      <c r="DT15" s="112"/>
      <c r="DU15" s="112"/>
      <c r="DV15" s="112"/>
      <c r="DW15" s="112"/>
      <c r="DX15" s="112"/>
      <c r="DY15" s="112"/>
      <c r="DZ15" s="112"/>
      <c r="EA15" s="112"/>
      <c r="EB15" s="112"/>
      <c r="EC15" s="112"/>
      <c r="ED15" s="112"/>
      <c r="EE15" s="112"/>
      <c r="EF15" s="112"/>
      <c r="EG15" s="112"/>
      <c r="EH15" s="112"/>
      <c r="EI15" s="112"/>
      <c r="EJ15" s="112"/>
      <c r="EK15" s="112"/>
      <c r="EL15" s="112"/>
      <c r="EM15" s="112"/>
      <c r="EN15" s="112"/>
      <c r="EO15" s="112"/>
      <c r="EP15" s="112"/>
      <c r="EQ15" s="112"/>
      <c r="ER15" s="112"/>
      <c r="ES15" s="112"/>
      <c r="ET15" s="112"/>
      <c r="EU15" s="112"/>
      <c r="EV15" s="112"/>
      <c r="EW15" s="112"/>
      <c r="EX15" s="112"/>
      <c r="EY15" s="112"/>
      <c r="EZ15" s="112"/>
      <c r="FA15" s="112"/>
      <c r="FB15" s="112"/>
      <c r="FC15" s="112"/>
      <c r="FD15" s="112"/>
      <c r="FE15" s="112"/>
      <c r="FF15" s="112"/>
      <c r="FG15" s="112"/>
      <c r="FH15" s="112"/>
      <c r="FI15" s="112"/>
      <c r="FJ15" s="112"/>
      <c r="FK15" s="112"/>
      <c r="FL15" s="112"/>
      <c r="FM15" s="112"/>
      <c r="FN15" s="112"/>
      <c r="FO15" s="112"/>
      <c r="FP15" s="112"/>
      <c r="FQ15" s="112"/>
      <c r="FR15" s="112"/>
      <c r="FS15" s="112"/>
      <c r="FT15" s="112"/>
      <c r="FU15" s="112"/>
      <c r="FV15" s="112"/>
      <c r="FW15" s="112"/>
      <c r="FX15" s="112"/>
      <c r="FY15" s="112"/>
      <c r="FZ15" s="112"/>
      <c r="GA15" s="112"/>
      <c r="GB15" s="112"/>
      <c r="GC15" s="112"/>
      <c r="GD15" s="112"/>
      <c r="GE15" s="112"/>
      <c r="GF15" s="112"/>
      <c r="GG15" s="112"/>
      <c r="GH15" s="112"/>
      <c r="GI15" s="112"/>
      <c r="GJ15" s="112"/>
      <c r="GK15" s="112"/>
      <c r="GL15" s="112"/>
      <c r="GM15" s="112"/>
      <c r="GN15" s="112"/>
      <c r="GO15" s="112"/>
      <c r="GP15" s="112"/>
      <c r="GQ15" s="112"/>
      <c r="GR15" s="112"/>
      <c r="GS15" s="112"/>
      <c r="GT15" s="112"/>
      <c r="GU15" s="112"/>
      <c r="GV15" s="112"/>
      <c r="GW15" s="112"/>
      <c r="GX15" s="112"/>
      <c r="GY15" s="112"/>
      <c r="GZ15" s="112"/>
      <c r="HA15" s="112"/>
      <c r="HB15" s="112"/>
      <c r="HC15" s="112"/>
      <c r="HD15" s="112"/>
      <c r="HE15" s="112"/>
      <c r="HF15" s="112"/>
      <c r="HG15" s="112"/>
      <c r="HH15" s="112"/>
      <c r="HI15" s="112"/>
      <c r="HJ15" s="112"/>
      <c r="HK15" s="112"/>
      <c r="HL15" s="112"/>
      <c r="HM15" s="112"/>
      <c r="HN15" s="112"/>
      <c r="HO15" s="112"/>
      <c r="HP15" s="112"/>
      <c r="HQ15" s="112"/>
      <c r="HR15" s="112"/>
      <c r="HS15" s="112"/>
      <c r="HT15" s="112"/>
      <c r="HU15" s="112"/>
      <c r="HV15" s="112"/>
      <c r="HW15" s="112"/>
      <c r="HX15" s="112"/>
      <c r="HY15" s="112"/>
      <c r="HZ15" s="112"/>
      <c r="IA15" s="112"/>
      <c r="IB15" s="112"/>
      <c r="IC15" s="112"/>
      <c r="ID15" s="112"/>
      <c r="IE15" s="112"/>
      <c r="IF15" s="112"/>
      <c r="IG15" s="112"/>
      <c r="IH15" s="112"/>
      <c r="II15" s="112"/>
      <c r="IJ15" s="112"/>
    </row>
    <row r="16" spans="1:244" ht="13.5" thickBot="1" x14ac:dyDescent="0.25">
      <c r="A16" s="151" t="s">
        <v>95</v>
      </c>
      <c r="B16" s="150" t="s">
        <v>94</v>
      </c>
      <c r="C16" s="149"/>
      <c r="D16" s="148"/>
      <c r="E16" s="148"/>
      <c r="F16" s="148"/>
      <c r="G16" s="147"/>
      <c r="H16" s="146"/>
      <c r="I16" s="145"/>
      <c r="J16" s="144"/>
      <c r="K16" s="147"/>
      <c r="L16" s="146"/>
      <c r="M16" s="145"/>
      <c r="N16" s="144"/>
      <c r="O16" s="147"/>
      <c r="P16" s="146"/>
      <c r="Q16" s="145"/>
      <c r="R16" s="144"/>
      <c r="S16" s="112"/>
      <c r="T16" s="112"/>
      <c r="U16" s="112"/>
      <c r="V16" s="112"/>
      <c r="W16" s="112"/>
      <c r="X16" s="112"/>
      <c r="Y16" s="112"/>
      <c r="Z16" s="112"/>
      <c r="AA16" s="112"/>
      <c r="AB16" s="112"/>
      <c r="AC16" s="112"/>
      <c r="AD16" s="112"/>
      <c r="AE16" s="112"/>
      <c r="AF16" s="112"/>
      <c r="AG16" s="112"/>
      <c r="AH16" s="112"/>
      <c r="AI16" s="112"/>
      <c r="AJ16" s="112"/>
      <c r="AK16" s="112"/>
      <c r="AL16" s="112"/>
      <c r="AM16" s="112"/>
      <c r="AN16" s="112"/>
      <c r="AO16" s="112"/>
      <c r="AP16" s="112"/>
      <c r="AQ16" s="112"/>
      <c r="AR16" s="112"/>
      <c r="AS16" s="112"/>
      <c r="AT16" s="112"/>
      <c r="AU16" s="112"/>
      <c r="AV16" s="112"/>
      <c r="AW16" s="112"/>
      <c r="AX16" s="112"/>
      <c r="AY16" s="112"/>
      <c r="AZ16" s="112"/>
      <c r="BA16" s="112"/>
      <c r="BB16" s="112"/>
      <c r="BC16" s="112"/>
      <c r="BD16" s="112"/>
      <c r="BE16" s="112"/>
      <c r="BF16" s="112"/>
      <c r="BG16" s="112"/>
      <c r="BH16" s="112"/>
      <c r="BI16" s="112"/>
      <c r="BJ16" s="112"/>
      <c r="BK16" s="112"/>
      <c r="BL16" s="112"/>
      <c r="BM16" s="112"/>
      <c r="BN16" s="112"/>
      <c r="BO16" s="112"/>
      <c r="BP16" s="112"/>
      <c r="BQ16" s="112"/>
      <c r="BR16" s="112"/>
      <c r="BS16" s="112"/>
      <c r="BT16" s="112"/>
      <c r="BU16" s="112"/>
      <c r="BV16" s="112"/>
      <c r="BW16" s="112"/>
      <c r="BX16" s="112"/>
      <c r="BY16" s="112"/>
      <c r="BZ16" s="112"/>
      <c r="CA16" s="112"/>
      <c r="CB16" s="112"/>
      <c r="CC16" s="112"/>
      <c r="CD16" s="112"/>
      <c r="CE16" s="112"/>
      <c r="CF16" s="112"/>
      <c r="CG16" s="112"/>
      <c r="CH16" s="112"/>
      <c r="CI16" s="112"/>
      <c r="CJ16" s="112"/>
      <c r="CK16" s="112"/>
      <c r="CL16" s="112"/>
      <c r="CM16" s="112"/>
      <c r="CN16" s="112"/>
      <c r="CO16" s="112"/>
      <c r="CP16" s="112"/>
      <c r="CQ16" s="112"/>
      <c r="CR16" s="112"/>
      <c r="CS16" s="112"/>
      <c r="CT16" s="112"/>
      <c r="CU16" s="112"/>
      <c r="CV16" s="112"/>
      <c r="CW16" s="112"/>
      <c r="CX16" s="112"/>
      <c r="CY16" s="112"/>
      <c r="CZ16" s="112"/>
      <c r="DA16" s="112"/>
      <c r="DB16" s="112"/>
      <c r="DC16" s="112"/>
      <c r="DD16" s="112"/>
      <c r="DE16" s="112"/>
      <c r="DF16" s="112"/>
      <c r="DG16" s="112"/>
      <c r="DH16" s="112"/>
      <c r="DI16" s="112"/>
      <c r="DJ16" s="112"/>
      <c r="DK16" s="112"/>
      <c r="DL16" s="112"/>
      <c r="DM16" s="112"/>
      <c r="DN16" s="112"/>
      <c r="DO16" s="112"/>
      <c r="DP16" s="112"/>
      <c r="DQ16" s="112"/>
      <c r="DR16" s="112"/>
      <c r="DS16" s="112"/>
      <c r="DT16" s="112"/>
      <c r="DU16" s="112"/>
      <c r="DV16" s="112"/>
      <c r="DW16" s="112"/>
      <c r="DX16" s="112"/>
      <c r="DY16" s="112"/>
      <c r="DZ16" s="112"/>
      <c r="EA16" s="112"/>
      <c r="EB16" s="112"/>
      <c r="EC16" s="112"/>
      <c r="ED16" s="112"/>
      <c r="EE16" s="112"/>
      <c r="EF16" s="112"/>
      <c r="EG16" s="112"/>
      <c r="EH16" s="112"/>
      <c r="EI16" s="112"/>
      <c r="EJ16" s="112"/>
      <c r="EK16" s="112"/>
      <c r="EL16" s="112"/>
      <c r="EM16" s="112"/>
      <c r="EN16" s="112"/>
      <c r="EO16" s="112"/>
      <c r="EP16" s="112"/>
      <c r="EQ16" s="112"/>
      <c r="ER16" s="112"/>
      <c r="ES16" s="112"/>
      <c r="ET16" s="112"/>
      <c r="EU16" s="112"/>
      <c r="EV16" s="112"/>
      <c r="EW16" s="112"/>
      <c r="EX16" s="112"/>
      <c r="EY16" s="112"/>
      <c r="EZ16" s="112"/>
      <c r="FA16" s="112"/>
      <c r="FB16" s="112"/>
      <c r="FC16" s="112"/>
      <c r="FD16" s="112"/>
      <c r="FE16" s="112"/>
      <c r="FF16" s="112"/>
      <c r="FG16" s="112"/>
      <c r="FH16" s="112"/>
      <c r="FI16" s="112"/>
      <c r="FJ16" s="112"/>
      <c r="FK16" s="112"/>
      <c r="FL16" s="112"/>
      <c r="FM16" s="112"/>
      <c r="FN16" s="112"/>
      <c r="FO16" s="112"/>
      <c r="FP16" s="112"/>
      <c r="FQ16" s="112"/>
      <c r="FR16" s="112"/>
      <c r="FS16" s="112"/>
      <c r="FT16" s="112"/>
      <c r="FU16" s="112"/>
      <c r="FV16" s="112"/>
      <c r="FW16" s="112"/>
      <c r="FX16" s="112"/>
      <c r="FY16" s="112"/>
      <c r="FZ16" s="112"/>
      <c r="GA16" s="112"/>
      <c r="GB16" s="112"/>
      <c r="GC16" s="112"/>
      <c r="GD16" s="112"/>
      <c r="GE16" s="112"/>
      <c r="GF16" s="112"/>
      <c r="GG16" s="112"/>
      <c r="GH16" s="112"/>
      <c r="GI16" s="112"/>
      <c r="GJ16" s="112"/>
      <c r="GK16" s="112"/>
      <c r="GL16" s="112"/>
      <c r="GM16" s="112"/>
      <c r="GN16" s="112"/>
      <c r="GO16" s="112"/>
      <c r="GP16" s="112"/>
      <c r="GQ16" s="112"/>
      <c r="GR16" s="112"/>
      <c r="GS16" s="112"/>
      <c r="GT16" s="112"/>
      <c r="GU16" s="112"/>
      <c r="GV16" s="112"/>
      <c r="GW16" s="112"/>
      <c r="GX16" s="112"/>
      <c r="GY16" s="112"/>
      <c r="GZ16" s="112"/>
      <c r="HA16" s="112"/>
      <c r="HB16" s="112"/>
      <c r="HC16" s="112"/>
      <c r="HD16" s="112"/>
      <c r="HE16" s="112"/>
      <c r="HF16" s="112"/>
      <c r="HG16" s="112"/>
      <c r="HH16" s="112"/>
      <c r="HI16" s="112"/>
      <c r="HJ16" s="112"/>
      <c r="HK16" s="112"/>
      <c r="HL16" s="112"/>
      <c r="HM16" s="112"/>
      <c r="HN16" s="112"/>
      <c r="HO16" s="112"/>
      <c r="HP16" s="112"/>
      <c r="HQ16" s="112"/>
      <c r="HR16" s="112"/>
      <c r="HS16" s="112"/>
      <c r="HT16" s="112"/>
      <c r="HU16" s="112"/>
      <c r="HV16" s="112"/>
      <c r="HW16" s="112"/>
      <c r="HX16" s="112"/>
      <c r="HY16" s="112"/>
      <c r="HZ16" s="112"/>
      <c r="IA16" s="112"/>
      <c r="IB16" s="112"/>
      <c r="IC16" s="112"/>
      <c r="ID16" s="112"/>
      <c r="IE16" s="112"/>
      <c r="IF16" s="112"/>
      <c r="IG16" s="112"/>
      <c r="IH16" s="112"/>
      <c r="II16" s="112"/>
      <c r="IJ16" s="112"/>
    </row>
    <row r="17" spans="1:244" x14ac:dyDescent="0.2">
      <c r="A17" s="143">
        <v>1</v>
      </c>
      <c r="B17" s="134" t="str">
        <f>'CUSTO (COM VALORES)'!C6</f>
        <v>COBERTURA</v>
      </c>
      <c r="C17" s="142">
        <f>'CUSTO (COM VALORES)'!G6</f>
        <v>229782.43980999995</v>
      </c>
      <c r="D17" s="142">
        <f>'CUSTO (COM VALORES)'!I6</f>
        <v>65527.04256699999</v>
      </c>
      <c r="E17" s="141">
        <f t="shared" ref="E17:E19" si="0">C17+D17</f>
        <v>295309.48237699992</v>
      </c>
      <c r="F17" s="140">
        <f>(E17/E$22)*100</f>
        <v>79.456469019105512</v>
      </c>
      <c r="G17" s="139">
        <f t="shared" ref="G17:G19" si="1">C17*H17</f>
        <v>114891.21990499998</v>
      </c>
      <c r="H17" s="138">
        <v>0.5</v>
      </c>
      <c r="I17" s="137">
        <f t="shared" ref="I17:I19" si="2">D17*J17</f>
        <v>32763.521283499995</v>
      </c>
      <c r="J17" s="136">
        <v>0.5</v>
      </c>
      <c r="K17" s="139">
        <f t="shared" ref="K17:K19" si="3">C17*L17</f>
        <v>114891.21990499998</v>
      </c>
      <c r="L17" s="138">
        <v>0.5</v>
      </c>
      <c r="M17" s="137">
        <f t="shared" ref="M17:M19" si="4">D17*N17</f>
        <v>32763.521283499995</v>
      </c>
      <c r="N17" s="136">
        <v>0.5</v>
      </c>
      <c r="O17" s="139">
        <f t="shared" ref="O17:O18" si="5">G17*P17</f>
        <v>0</v>
      </c>
      <c r="P17" s="138">
        <v>0</v>
      </c>
      <c r="Q17" s="137">
        <f>D17*R17</f>
        <v>0</v>
      </c>
      <c r="R17" s="136">
        <v>0</v>
      </c>
      <c r="S17" s="112"/>
      <c r="T17" s="112"/>
      <c r="U17" s="112"/>
      <c r="V17" s="112"/>
      <c r="W17" s="112"/>
      <c r="X17" s="112"/>
      <c r="Y17" s="112"/>
      <c r="Z17" s="112"/>
      <c r="AA17" s="112"/>
      <c r="AB17" s="112"/>
      <c r="AC17" s="112"/>
      <c r="AD17" s="112"/>
      <c r="AE17" s="112"/>
      <c r="AF17" s="112"/>
      <c r="AG17" s="112"/>
      <c r="AH17" s="112"/>
      <c r="AI17" s="112"/>
      <c r="AJ17" s="112"/>
      <c r="AK17" s="112"/>
      <c r="AL17" s="112"/>
      <c r="AM17" s="112"/>
      <c r="AN17" s="112"/>
      <c r="AO17" s="112"/>
      <c r="AP17" s="112"/>
      <c r="AQ17" s="112"/>
      <c r="AR17" s="112"/>
      <c r="AS17" s="112"/>
      <c r="AT17" s="112"/>
      <c r="AU17" s="112"/>
      <c r="AV17" s="112"/>
      <c r="AW17" s="112"/>
      <c r="AX17" s="112"/>
      <c r="AY17" s="112"/>
      <c r="AZ17" s="112"/>
      <c r="BA17" s="112"/>
      <c r="BB17" s="112"/>
      <c r="BC17" s="112"/>
      <c r="BD17" s="112"/>
      <c r="BE17" s="112"/>
      <c r="BF17" s="112"/>
      <c r="BG17" s="112"/>
      <c r="BH17" s="112"/>
      <c r="BI17" s="112"/>
      <c r="BJ17" s="112"/>
      <c r="BK17" s="112"/>
      <c r="BL17" s="112"/>
      <c r="BM17" s="112"/>
      <c r="BN17" s="112"/>
      <c r="BO17" s="112"/>
      <c r="BP17" s="112"/>
      <c r="BQ17" s="112"/>
      <c r="BR17" s="112"/>
      <c r="BS17" s="112"/>
      <c r="BT17" s="112"/>
      <c r="BU17" s="112"/>
      <c r="BV17" s="112"/>
      <c r="BW17" s="112"/>
      <c r="BX17" s="112"/>
      <c r="BY17" s="112"/>
      <c r="BZ17" s="112"/>
      <c r="CA17" s="112"/>
      <c r="CB17" s="112"/>
      <c r="CC17" s="112"/>
      <c r="CD17" s="112"/>
      <c r="CE17" s="112"/>
      <c r="CF17" s="112"/>
      <c r="CG17" s="112"/>
      <c r="CH17" s="112"/>
      <c r="CI17" s="112"/>
      <c r="CJ17" s="112"/>
      <c r="CK17" s="112"/>
      <c r="CL17" s="112"/>
      <c r="CM17" s="112"/>
      <c r="CN17" s="112"/>
      <c r="CO17" s="112"/>
      <c r="CP17" s="112"/>
      <c r="CQ17" s="112"/>
      <c r="CR17" s="112"/>
      <c r="CS17" s="112"/>
      <c r="CT17" s="112"/>
      <c r="CU17" s="112"/>
      <c r="CV17" s="112"/>
      <c r="CW17" s="112"/>
      <c r="CX17" s="112"/>
      <c r="CY17" s="112"/>
      <c r="CZ17" s="112"/>
      <c r="DA17" s="112"/>
      <c r="DB17" s="112"/>
      <c r="DC17" s="112"/>
      <c r="DD17" s="112"/>
      <c r="DE17" s="112"/>
      <c r="DF17" s="112"/>
      <c r="DG17" s="112"/>
      <c r="DH17" s="112"/>
      <c r="DI17" s="112"/>
      <c r="DJ17" s="112"/>
      <c r="DK17" s="112"/>
      <c r="DL17" s="112"/>
      <c r="DM17" s="112"/>
      <c r="DN17" s="112"/>
      <c r="DO17" s="112"/>
      <c r="DP17" s="112"/>
      <c r="DQ17" s="112"/>
      <c r="DR17" s="112"/>
      <c r="DS17" s="112"/>
      <c r="DT17" s="112"/>
      <c r="DU17" s="112"/>
      <c r="DV17" s="112"/>
      <c r="DW17" s="112"/>
      <c r="DX17" s="112"/>
      <c r="DY17" s="112"/>
      <c r="DZ17" s="112"/>
      <c r="EA17" s="112"/>
      <c r="EB17" s="112"/>
      <c r="EC17" s="112"/>
      <c r="ED17" s="112"/>
      <c r="EE17" s="112"/>
      <c r="EF17" s="112"/>
      <c r="EG17" s="112"/>
      <c r="EH17" s="112"/>
      <c r="EI17" s="112"/>
      <c r="EJ17" s="112"/>
      <c r="EK17" s="112"/>
      <c r="EL17" s="112"/>
      <c r="EM17" s="112"/>
      <c r="EN17" s="112"/>
      <c r="EO17" s="112"/>
      <c r="EP17" s="112"/>
      <c r="EQ17" s="112"/>
      <c r="ER17" s="112"/>
      <c r="ES17" s="112"/>
      <c r="ET17" s="112"/>
      <c r="EU17" s="112"/>
      <c r="EV17" s="112"/>
      <c r="EW17" s="112"/>
      <c r="EX17" s="112"/>
      <c r="EY17" s="112"/>
      <c r="EZ17" s="112"/>
      <c r="FA17" s="112"/>
      <c r="FB17" s="112"/>
      <c r="FC17" s="112"/>
      <c r="FD17" s="112"/>
      <c r="FE17" s="112"/>
      <c r="FF17" s="112"/>
      <c r="FG17" s="112"/>
      <c r="FH17" s="112"/>
      <c r="FI17" s="112"/>
      <c r="FJ17" s="112"/>
      <c r="FK17" s="112"/>
      <c r="FL17" s="112"/>
      <c r="FM17" s="112"/>
      <c r="FN17" s="112"/>
      <c r="FO17" s="112"/>
      <c r="FP17" s="112"/>
      <c r="FQ17" s="112"/>
      <c r="FR17" s="112"/>
      <c r="FS17" s="112"/>
      <c r="FT17" s="112"/>
      <c r="FU17" s="112"/>
      <c r="FV17" s="112"/>
      <c r="FW17" s="112"/>
      <c r="FX17" s="112"/>
      <c r="FY17" s="112"/>
      <c r="FZ17" s="112"/>
      <c r="GA17" s="112"/>
      <c r="GB17" s="112"/>
      <c r="GC17" s="112"/>
      <c r="GD17" s="112"/>
      <c r="GE17" s="112"/>
      <c r="GF17" s="112"/>
      <c r="GG17" s="112"/>
      <c r="GH17" s="112"/>
      <c r="GI17" s="112"/>
      <c r="GJ17" s="112"/>
      <c r="GK17" s="112"/>
      <c r="GL17" s="112"/>
      <c r="GM17" s="112"/>
      <c r="GN17" s="112"/>
      <c r="GO17" s="112"/>
      <c r="GP17" s="112"/>
      <c r="GQ17" s="112"/>
      <c r="GR17" s="112"/>
      <c r="GS17" s="112"/>
      <c r="GT17" s="112"/>
      <c r="GU17" s="112"/>
      <c r="GV17" s="112"/>
      <c r="GW17" s="112"/>
      <c r="GX17" s="112"/>
      <c r="GY17" s="112"/>
      <c r="GZ17" s="112"/>
      <c r="HA17" s="112"/>
      <c r="HB17" s="112"/>
      <c r="HC17" s="112"/>
      <c r="HD17" s="112"/>
      <c r="HE17" s="112"/>
      <c r="HF17" s="112"/>
      <c r="HG17" s="112"/>
      <c r="HH17" s="112"/>
      <c r="HI17" s="112"/>
      <c r="HJ17" s="112"/>
      <c r="HK17" s="112"/>
      <c r="HL17" s="112"/>
      <c r="HM17" s="112"/>
      <c r="HN17" s="112"/>
      <c r="HO17" s="112"/>
      <c r="HP17" s="112"/>
      <c r="HQ17" s="112"/>
      <c r="HR17" s="112"/>
      <c r="HS17" s="112"/>
      <c r="HT17" s="112"/>
      <c r="HU17" s="112"/>
      <c r="HV17" s="112"/>
      <c r="HW17" s="112"/>
      <c r="HX17" s="112"/>
      <c r="HY17" s="112"/>
      <c r="HZ17" s="112"/>
      <c r="IA17" s="112"/>
      <c r="IB17" s="112"/>
      <c r="IC17" s="112"/>
      <c r="ID17" s="112"/>
      <c r="IE17" s="112"/>
      <c r="IF17" s="112"/>
      <c r="IG17" s="112"/>
      <c r="IH17" s="112"/>
      <c r="II17" s="112"/>
      <c r="IJ17" s="112"/>
    </row>
    <row r="18" spans="1:244" x14ac:dyDescent="0.2">
      <c r="A18" s="124">
        <v>2</v>
      </c>
      <c r="B18" s="131" t="str">
        <f>'CUSTO (COM VALORES)'!C55</f>
        <v>ÁREAS INTERNAS - SEGUNDO PAVIMENTO</v>
      </c>
      <c r="C18" s="114">
        <f>'CUSTO (COM VALORES)'!G55</f>
        <v>1681.8354116</v>
      </c>
      <c r="D18" s="114">
        <f>'CUSTO (COM VALORES)'!I55</f>
        <v>794.23201559999995</v>
      </c>
      <c r="E18" s="185">
        <f t="shared" si="0"/>
        <v>2476.0674272000001</v>
      </c>
      <c r="F18" s="121">
        <f>(E18/E$22)*100</f>
        <v>0.66621489169579107</v>
      </c>
      <c r="G18" s="186">
        <f t="shared" si="1"/>
        <v>0</v>
      </c>
      <c r="H18" s="127">
        <v>0</v>
      </c>
      <c r="I18" s="187">
        <f t="shared" si="2"/>
        <v>0</v>
      </c>
      <c r="J18" s="125">
        <v>0</v>
      </c>
      <c r="K18" s="186">
        <f t="shared" si="3"/>
        <v>1681.8354116</v>
      </c>
      <c r="L18" s="127">
        <v>1</v>
      </c>
      <c r="M18" s="187">
        <f t="shared" si="4"/>
        <v>794.23201559999995</v>
      </c>
      <c r="N18" s="125">
        <v>1</v>
      </c>
      <c r="O18" s="186">
        <f t="shared" si="5"/>
        <v>0</v>
      </c>
      <c r="P18" s="127">
        <v>0</v>
      </c>
      <c r="Q18" s="187">
        <f>D18*R18</f>
        <v>0</v>
      </c>
      <c r="R18" s="125">
        <v>0</v>
      </c>
      <c r="S18" s="78"/>
      <c r="T18" s="78"/>
      <c r="U18" s="78"/>
      <c r="V18" s="78"/>
      <c r="W18" s="78"/>
      <c r="X18" s="78"/>
      <c r="Y18" s="78"/>
      <c r="Z18" s="78"/>
      <c r="AA18" s="78"/>
      <c r="AB18" s="78"/>
      <c r="AC18" s="78"/>
      <c r="AD18" s="78"/>
      <c r="AE18" s="78"/>
      <c r="AF18" s="78"/>
      <c r="AG18" s="78"/>
      <c r="AH18" s="78"/>
      <c r="AI18" s="78"/>
      <c r="AJ18" s="78"/>
      <c r="AK18" s="78"/>
      <c r="AL18" s="78"/>
      <c r="AM18" s="78"/>
      <c r="AN18" s="78"/>
      <c r="AO18" s="78"/>
      <c r="AP18" s="78"/>
      <c r="AQ18" s="78"/>
      <c r="AR18" s="78"/>
      <c r="AS18" s="78"/>
      <c r="AT18" s="78"/>
      <c r="AU18" s="78"/>
      <c r="AV18" s="78"/>
      <c r="AW18" s="78"/>
      <c r="AX18" s="78"/>
      <c r="AY18" s="78"/>
      <c r="AZ18" s="78"/>
      <c r="BA18" s="78"/>
      <c r="BB18" s="78"/>
      <c r="BC18" s="78"/>
      <c r="BD18" s="78"/>
      <c r="BE18" s="78"/>
      <c r="BF18" s="78"/>
      <c r="BG18" s="78"/>
      <c r="BH18" s="78"/>
      <c r="BI18" s="78"/>
      <c r="BJ18" s="78"/>
      <c r="BK18" s="78"/>
      <c r="BL18" s="78"/>
      <c r="BM18" s="78"/>
      <c r="BN18" s="78"/>
      <c r="BO18" s="78"/>
      <c r="BP18" s="78"/>
      <c r="BQ18" s="78"/>
      <c r="BR18" s="78"/>
      <c r="BS18" s="78"/>
      <c r="BT18" s="78"/>
      <c r="BU18" s="78"/>
      <c r="BV18" s="78"/>
      <c r="BW18" s="78"/>
      <c r="BX18" s="78"/>
      <c r="BY18" s="78"/>
      <c r="BZ18" s="78"/>
      <c r="CA18" s="78"/>
      <c r="CB18" s="78"/>
      <c r="CC18" s="78"/>
      <c r="CD18" s="78"/>
      <c r="CE18" s="78"/>
      <c r="CF18" s="78"/>
      <c r="CG18" s="78"/>
      <c r="CH18" s="78"/>
      <c r="CI18" s="78"/>
      <c r="CJ18" s="78"/>
      <c r="CK18" s="78"/>
      <c r="CL18" s="78"/>
      <c r="CM18" s="78"/>
      <c r="CN18" s="78"/>
      <c r="CO18" s="78"/>
      <c r="CP18" s="78"/>
      <c r="CQ18" s="78"/>
      <c r="CR18" s="78"/>
      <c r="CS18" s="78"/>
      <c r="CT18" s="78"/>
      <c r="CU18" s="78"/>
      <c r="CV18" s="78"/>
      <c r="CW18" s="78"/>
      <c r="CX18" s="78"/>
      <c r="CY18" s="78"/>
      <c r="CZ18" s="78"/>
      <c r="DA18" s="78"/>
      <c r="DB18" s="78"/>
      <c r="DC18" s="78"/>
      <c r="DD18" s="78"/>
      <c r="DE18" s="78"/>
      <c r="DF18" s="78"/>
      <c r="DG18" s="78"/>
      <c r="DH18" s="78"/>
      <c r="DI18" s="78"/>
      <c r="DJ18" s="78"/>
      <c r="DK18" s="78"/>
      <c r="DL18" s="78"/>
      <c r="DM18" s="78"/>
      <c r="DN18" s="78"/>
      <c r="DO18" s="78"/>
      <c r="DP18" s="78"/>
      <c r="DQ18" s="78"/>
      <c r="DR18" s="78"/>
      <c r="DS18" s="78"/>
      <c r="DT18" s="78"/>
      <c r="DU18" s="78"/>
      <c r="DV18" s="78"/>
      <c r="DW18" s="78"/>
      <c r="DX18" s="78"/>
      <c r="DY18" s="78"/>
      <c r="DZ18" s="78"/>
      <c r="EA18" s="78"/>
      <c r="EB18" s="78"/>
      <c r="EC18" s="78"/>
      <c r="ED18" s="78"/>
      <c r="EE18" s="78"/>
      <c r="EF18" s="78"/>
      <c r="EG18" s="78"/>
      <c r="EH18" s="78"/>
      <c r="EI18" s="78"/>
      <c r="EJ18" s="78"/>
      <c r="EK18" s="78"/>
      <c r="EL18" s="78"/>
      <c r="EM18" s="78"/>
      <c r="EN18" s="78"/>
      <c r="EO18" s="78"/>
      <c r="EP18" s="78"/>
      <c r="EQ18" s="78"/>
      <c r="ER18" s="78"/>
      <c r="ES18" s="78"/>
      <c r="ET18" s="78"/>
      <c r="EU18" s="78"/>
      <c r="EV18" s="78"/>
      <c r="EW18" s="78"/>
      <c r="EX18" s="78"/>
      <c r="EY18" s="78"/>
      <c r="EZ18" s="78"/>
      <c r="FA18" s="78"/>
      <c r="FB18" s="78"/>
      <c r="FC18" s="78"/>
      <c r="FD18" s="78"/>
      <c r="FE18" s="78"/>
      <c r="FF18" s="78"/>
      <c r="FG18" s="78"/>
      <c r="FH18" s="78"/>
      <c r="FI18" s="78"/>
      <c r="FJ18" s="78"/>
      <c r="FK18" s="78"/>
      <c r="FL18" s="78"/>
      <c r="FM18" s="78"/>
      <c r="FN18" s="78"/>
      <c r="FO18" s="78"/>
      <c r="FP18" s="78"/>
      <c r="FQ18" s="78"/>
      <c r="FR18" s="78"/>
      <c r="FS18" s="78"/>
      <c r="FT18" s="78"/>
      <c r="FU18" s="78"/>
      <c r="FV18" s="78"/>
      <c r="FW18" s="78"/>
      <c r="FX18" s="78"/>
      <c r="FY18" s="78"/>
      <c r="FZ18" s="78"/>
      <c r="GA18" s="78"/>
      <c r="GB18" s="78"/>
      <c r="GC18" s="78"/>
      <c r="GD18" s="78"/>
      <c r="GE18" s="78"/>
      <c r="GF18" s="78"/>
      <c r="GG18" s="78"/>
      <c r="GH18" s="78"/>
      <c r="GI18" s="78"/>
      <c r="GJ18" s="78"/>
      <c r="GK18" s="78"/>
      <c r="GL18" s="78"/>
      <c r="GM18" s="78"/>
      <c r="GN18" s="78"/>
      <c r="GO18" s="78"/>
      <c r="GP18" s="78"/>
      <c r="GQ18" s="78"/>
      <c r="GR18" s="78"/>
      <c r="GS18" s="78"/>
      <c r="GT18" s="78"/>
      <c r="GU18" s="78"/>
      <c r="GV18" s="78"/>
      <c r="GW18" s="78"/>
      <c r="GX18" s="78"/>
      <c r="GY18" s="78"/>
      <c r="GZ18" s="78"/>
      <c r="HA18" s="78"/>
      <c r="HB18" s="78"/>
      <c r="HC18" s="78"/>
      <c r="HD18" s="78"/>
      <c r="HE18" s="78"/>
      <c r="HF18" s="78"/>
      <c r="HG18" s="78"/>
      <c r="HH18" s="78"/>
      <c r="HI18" s="78"/>
      <c r="HJ18" s="78"/>
      <c r="HK18" s="78"/>
      <c r="HL18" s="78"/>
      <c r="HM18" s="78"/>
      <c r="HN18" s="78"/>
      <c r="HO18" s="78"/>
      <c r="HP18" s="78"/>
      <c r="HQ18" s="78"/>
      <c r="HR18" s="78"/>
      <c r="HS18" s="78"/>
      <c r="HT18" s="78"/>
      <c r="HU18" s="78"/>
      <c r="HV18" s="78"/>
      <c r="HW18" s="78"/>
      <c r="HX18" s="78"/>
      <c r="HY18" s="78"/>
      <c r="HZ18" s="78"/>
      <c r="IA18" s="78"/>
      <c r="IB18" s="78"/>
      <c r="IC18" s="78"/>
      <c r="ID18" s="78"/>
      <c r="IE18" s="78"/>
      <c r="IF18" s="78"/>
      <c r="IG18" s="78"/>
      <c r="IH18" s="78"/>
      <c r="II18" s="78"/>
      <c r="IJ18" s="78"/>
    </row>
    <row r="19" spans="1:244" x14ac:dyDescent="0.2">
      <c r="A19" s="135">
        <v>3</v>
      </c>
      <c r="B19" s="134" t="str">
        <f>'CUSTO (COM VALORES)'!C81</f>
        <v>ÁREAS INTERNAS - PRIMEIRO PAVIMENTO</v>
      </c>
      <c r="C19" s="142">
        <f>'CUSTO (COM VALORES)'!G81</f>
        <v>7156.3825640000005</v>
      </c>
      <c r="D19" s="142">
        <f>'CUSTO (COM VALORES)'!I81</f>
        <v>7221.8077789999988</v>
      </c>
      <c r="E19" s="141">
        <f t="shared" si="0"/>
        <v>14378.190342999998</v>
      </c>
      <c r="F19" s="140">
        <f>(E19/E$22)*100</f>
        <v>3.8686202229053785</v>
      </c>
      <c r="G19" s="139">
        <f t="shared" si="1"/>
        <v>0</v>
      </c>
      <c r="H19" s="133">
        <v>0</v>
      </c>
      <c r="I19" s="137">
        <f t="shared" si="2"/>
        <v>0</v>
      </c>
      <c r="J19" s="132">
        <v>0</v>
      </c>
      <c r="K19" s="139">
        <f t="shared" si="3"/>
        <v>3578.1912820000002</v>
      </c>
      <c r="L19" s="138">
        <v>0.5</v>
      </c>
      <c r="M19" s="137">
        <f t="shared" si="4"/>
        <v>3610.9038894999994</v>
      </c>
      <c r="N19" s="136">
        <v>0.5</v>
      </c>
      <c r="O19" s="139">
        <f>C19*P19</f>
        <v>3578.1912820000002</v>
      </c>
      <c r="P19" s="138">
        <v>0.5</v>
      </c>
      <c r="Q19" s="137">
        <f>D19*R19</f>
        <v>3610.9038894999994</v>
      </c>
      <c r="R19" s="136">
        <v>0.5</v>
      </c>
      <c r="S19" s="78"/>
      <c r="T19" s="78"/>
      <c r="U19" s="78"/>
      <c r="V19" s="78"/>
      <c r="W19" s="78"/>
      <c r="X19" s="78"/>
      <c r="Y19" s="78"/>
      <c r="Z19" s="78"/>
      <c r="AA19" s="78"/>
      <c r="AB19" s="78"/>
      <c r="AC19" s="78"/>
      <c r="AD19" s="78"/>
      <c r="AE19" s="78"/>
      <c r="AF19" s="78"/>
      <c r="AG19" s="78"/>
      <c r="AH19" s="78"/>
      <c r="AI19" s="78"/>
      <c r="AJ19" s="78"/>
      <c r="AK19" s="78"/>
      <c r="AL19" s="78"/>
      <c r="AM19" s="78"/>
      <c r="AN19" s="78"/>
      <c r="AO19" s="78"/>
      <c r="AP19" s="78"/>
      <c r="AQ19" s="78"/>
      <c r="AR19" s="78"/>
      <c r="AS19" s="78"/>
      <c r="AT19" s="78"/>
      <c r="AU19" s="78"/>
      <c r="AV19" s="78"/>
      <c r="AW19" s="78"/>
      <c r="AX19" s="78"/>
      <c r="AY19" s="78"/>
      <c r="AZ19" s="78"/>
      <c r="BA19" s="78"/>
      <c r="BB19" s="78"/>
      <c r="BC19" s="78"/>
      <c r="BD19" s="78"/>
      <c r="BE19" s="78"/>
      <c r="BF19" s="78"/>
      <c r="BG19" s="78"/>
      <c r="BH19" s="78"/>
      <c r="BI19" s="78"/>
      <c r="BJ19" s="78"/>
      <c r="BK19" s="78"/>
      <c r="BL19" s="78"/>
      <c r="BM19" s="78"/>
      <c r="BN19" s="78"/>
      <c r="BO19" s="78"/>
      <c r="BP19" s="78"/>
      <c r="BQ19" s="78"/>
      <c r="BR19" s="78"/>
      <c r="BS19" s="78"/>
      <c r="BT19" s="78"/>
      <c r="BU19" s="78"/>
      <c r="BV19" s="78"/>
      <c r="BW19" s="78"/>
      <c r="BX19" s="78"/>
      <c r="BY19" s="78"/>
      <c r="BZ19" s="78"/>
      <c r="CA19" s="78"/>
      <c r="CB19" s="78"/>
      <c r="CC19" s="78"/>
      <c r="CD19" s="78"/>
      <c r="CE19" s="78"/>
      <c r="CF19" s="78"/>
      <c r="CG19" s="78"/>
      <c r="CH19" s="78"/>
      <c r="CI19" s="78"/>
      <c r="CJ19" s="78"/>
      <c r="CK19" s="78"/>
      <c r="CL19" s="78"/>
      <c r="CM19" s="78"/>
      <c r="CN19" s="78"/>
      <c r="CO19" s="78"/>
      <c r="CP19" s="78"/>
      <c r="CQ19" s="78"/>
      <c r="CR19" s="78"/>
      <c r="CS19" s="78"/>
      <c r="CT19" s="78"/>
      <c r="CU19" s="78"/>
      <c r="CV19" s="78"/>
      <c r="CW19" s="78"/>
      <c r="CX19" s="78"/>
      <c r="CY19" s="78"/>
      <c r="CZ19" s="78"/>
      <c r="DA19" s="78"/>
      <c r="DB19" s="78"/>
      <c r="DC19" s="78"/>
      <c r="DD19" s="78"/>
      <c r="DE19" s="78"/>
      <c r="DF19" s="78"/>
      <c r="DG19" s="78"/>
      <c r="DH19" s="78"/>
      <c r="DI19" s="78"/>
      <c r="DJ19" s="78"/>
      <c r="DK19" s="78"/>
      <c r="DL19" s="78"/>
      <c r="DM19" s="78"/>
      <c r="DN19" s="78"/>
      <c r="DO19" s="78"/>
      <c r="DP19" s="78"/>
      <c r="DQ19" s="78"/>
      <c r="DR19" s="78"/>
      <c r="DS19" s="78"/>
      <c r="DT19" s="78"/>
      <c r="DU19" s="78"/>
      <c r="DV19" s="78"/>
      <c r="DW19" s="78"/>
      <c r="DX19" s="78"/>
      <c r="DY19" s="78"/>
      <c r="DZ19" s="78"/>
      <c r="EA19" s="78"/>
      <c r="EB19" s="78"/>
      <c r="EC19" s="78"/>
      <c r="ED19" s="78"/>
      <c r="EE19" s="78"/>
      <c r="EF19" s="78"/>
      <c r="EG19" s="78"/>
      <c r="EH19" s="78"/>
      <c r="EI19" s="78"/>
      <c r="EJ19" s="78"/>
      <c r="EK19" s="78"/>
      <c r="EL19" s="78"/>
      <c r="EM19" s="78"/>
      <c r="EN19" s="78"/>
      <c r="EO19" s="78"/>
      <c r="EP19" s="78"/>
      <c r="EQ19" s="78"/>
      <c r="ER19" s="78"/>
      <c r="ES19" s="78"/>
      <c r="ET19" s="78"/>
      <c r="EU19" s="78"/>
      <c r="EV19" s="78"/>
      <c r="EW19" s="78"/>
      <c r="EX19" s="78"/>
      <c r="EY19" s="78"/>
      <c r="EZ19" s="78"/>
      <c r="FA19" s="78"/>
      <c r="FB19" s="78"/>
      <c r="FC19" s="78"/>
      <c r="FD19" s="78"/>
      <c r="FE19" s="78"/>
      <c r="FF19" s="78"/>
      <c r="FG19" s="78"/>
      <c r="FH19" s="78"/>
      <c r="FI19" s="78"/>
      <c r="FJ19" s="78"/>
      <c r="FK19" s="78"/>
      <c r="FL19" s="78"/>
      <c r="FM19" s="78"/>
      <c r="FN19" s="78"/>
      <c r="FO19" s="78"/>
      <c r="FP19" s="78"/>
      <c r="FQ19" s="78"/>
      <c r="FR19" s="78"/>
      <c r="FS19" s="78"/>
      <c r="FT19" s="78"/>
      <c r="FU19" s="78"/>
      <c r="FV19" s="78"/>
      <c r="FW19" s="78"/>
      <c r="FX19" s="78"/>
      <c r="FY19" s="78"/>
      <c r="FZ19" s="78"/>
      <c r="GA19" s="78"/>
      <c r="GB19" s="78"/>
      <c r="GC19" s="78"/>
      <c r="GD19" s="78"/>
      <c r="GE19" s="78"/>
      <c r="GF19" s="78"/>
      <c r="GG19" s="78"/>
      <c r="GH19" s="78"/>
      <c r="GI19" s="78"/>
      <c r="GJ19" s="78"/>
      <c r="GK19" s="78"/>
      <c r="GL19" s="78"/>
      <c r="GM19" s="78"/>
      <c r="GN19" s="78"/>
      <c r="GO19" s="78"/>
      <c r="GP19" s="78"/>
      <c r="GQ19" s="78"/>
      <c r="GR19" s="78"/>
      <c r="GS19" s="78"/>
      <c r="GT19" s="78"/>
      <c r="GU19" s="78"/>
      <c r="GV19" s="78"/>
      <c r="GW19" s="78"/>
      <c r="GX19" s="78"/>
      <c r="GY19" s="78"/>
      <c r="GZ19" s="78"/>
      <c r="HA19" s="78"/>
      <c r="HB19" s="78"/>
      <c r="HC19" s="78"/>
      <c r="HD19" s="78"/>
      <c r="HE19" s="78"/>
      <c r="HF19" s="78"/>
      <c r="HG19" s="78"/>
      <c r="HH19" s="78"/>
      <c r="HI19" s="78"/>
      <c r="HJ19" s="78"/>
      <c r="HK19" s="78"/>
      <c r="HL19" s="78"/>
      <c r="HM19" s="78"/>
      <c r="HN19" s="78"/>
      <c r="HO19" s="78"/>
      <c r="HP19" s="78"/>
      <c r="HQ19" s="78"/>
      <c r="HR19" s="78"/>
      <c r="HS19" s="78"/>
      <c r="HT19" s="78"/>
      <c r="HU19" s="78"/>
      <c r="HV19" s="78"/>
      <c r="HW19" s="78"/>
      <c r="HX19" s="78"/>
      <c r="HY19" s="78"/>
      <c r="HZ19" s="78"/>
      <c r="IA19" s="78"/>
      <c r="IB19" s="78"/>
      <c r="IC19" s="78"/>
      <c r="ID19" s="78"/>
      <c r="IE19" s="78"/>
      <c r="IF19" s="78"/>
      <c r="IG19" s="78"/>
      <c r="IH19" s="78"/>
      <c r="II19" s="78"/>
      <c r="IJ19" s="78"/>
    </row>
    <row r="20" spans="1:244" x14ac:dyDescent="0.2">
      <c r="A20" s="124">
        <v>4</v>
      </c>
      <c r="B20" s="131" t="str">
        <f>'CUSTO (COM VALORES)'!C154</f>
        <v>ADMINISTRAÇÃO DE OBRA</v>
      </c>
      <c r="C20" s="114">
        <f>'CUSTO (COM VALORES)'!G154</f>
        <v>0</v>
      </c>
      <c r="D20" s="114">
        <f>'CUSTO (COM VALORES)'!I154</f>
        <v>59498.2353</v>
      </c>
      <c r="E20" s="130">
        <f>C20+D20</f>
        <v>59498.2353</v>
      </c>
      <c r="F20" s="129">
        <f>(E20/E$22)*100</f>
        <v>16.008695866293323</v>
      </c>
      <c r="G20" s="128">
        <f>C20*H20</f>
        <v>0</v>
      </c>
      <c r="H20" s="127">
        <v>0.33329999999999999</v>
      </c>
      <c r="I20" s="126">
        <f>D20*J20</f>
        <v>19830.761825490001</v>
      </c>
      <c r="J20" s="125">
        <v>0.33329999999999999</v>
      </c>
      <c r="K20" s="128">
        <f>C20*L20</f>
        <v>0</v>
      </c>
      <c r="L20" s="127">
        <v>0.33329999999999999</v>
      </c>
      <c r="M20" s="126">
        <f>D20*N20</f>
        <v>19830.761825490001</v>
      </c>
      <c r="N20" s="125">
        <v>0.33329999999999999</v>
      </c>
      <c r="O20" s="128">
        <f>G20*P20</f>
        <v>0</v>
      </c>
      <c r="P20" s="127">
        <v>0.33339999999999997</v>
      </c>
      <c r="Q20" s="126">
        <f>D20*R20</f>
        <v>19836.711649019999</v>
      </c>
      <c r="R20" s="125">
        <v>0.33339999999999997</v>
      </c>
      <c r="S20" s="78"/>
      <c r="T20" s="78"/>
      <c r="U20" s="78"/>
      <c r="V20" s="78"/>
      <c r="W20" s="78"/>
      <c r="X20" s="78"/>
      <c r="Y20" s="78"/>
      <c r="Z20" s="78"/>
      <c r="AA20" s="78"/>
      <c r="AB20" s="78"/>
      <c r="AC20" s="78"/>
      <c r="AD20" s="78"/>
      <c r="AE20" s="78"/>
      <c r="AF20" s="78"/>
      <c r="AG20" s="78"/>
      <c r="AH20" s="78"/>
      <c r="AI20" s="78"/>
      <c r="AJ20" s="78"/>
      <c r="AK20" s="78"/>
      <c r="AL20" s="78"/>
      <c r="AM20" s="78"/>
      <c r="AN20" s="78"/>
      <c r="AO20" s="78"/>
      <c r="AP20" s="78"/>
      <c r="AQ20" s="78"/>
      <c r="AR20" s="78"/>
      <c r="AS20" s="78"/>
      <c r="AT20" s="78"/>
      <c r="AU20" s="78"/>
      <c r="AV20" s="78"/>
      <c r="AW20" s="78"/>
      <c r="AX20" s="78"/>
      <c r="AY20" s="78"/>
      <c r="AZ20" s="78"/>
      <c r="BA20" s="78"/>
      <c r="BB20" s="78"/>
      <c r="BC20" s="78"/>
      <c r="BD20" s="78"/>
      <c r="BE20" s="78"/>
      <c r="BF20" s="78"/>
      <c r="BG20" s="78"/>
      <c r="BH20" s="78"/>
      <c r="BI20" s="78"/>
      <c r="BJ20" s="78"/>
      <c r="BK20" s="78"/>
      <c r="BL20" s="78"/>
      <c r="BM20" s="78"/>
      <c r="BN20" s="78"/>
      <c r="BO20" s="78"/>
      <c r="BP20" s="78"/>
      <c r="BQ20" s="78"/>
      <c r="BR20" s="78"/>
      <c r="BS20" s="78"/>
      <c r="BT20" s="78"/>
      <c r="BU20" s="78"/>
      <c r="BV20" s="78"/>
      <c r="BW20" s="78"/>
      <c r="BX20" s="78"/>
      <c r="BY20" s="78"/>
      <c r="BZ20" s="78"/>
      <c r="CA20" s="78"/>
      <c r="CB20" s="78"/>
      <c r="CC20" s="78"/>
      <c r="CD20" s="78"/>
      <c r="CE20" s="78"/>
      <c r="CF20" s="78"/>
      <c r="CG20" s="78"/>
      <c r="CH20" s="78"/>
      <c r="CI20" s="78"/>
      <c r="CJ20" s="78"/>
      <c r="CK20" s="78"/>
      <c r="CL20" s="78"/>
      <c r="CM20" s="78"/>
      <c r="CN20" s="78"/>
      <c r="CO20" s="78"/>
      <c r="CP20" s="78"/>
      <c r="CQ20" s="78"/>
      <c r="CR20" s="78"/>
      <c r="CS20" s="78"/>
      <c r="CT20" s="78"/>
      <c r="CU20" s="78"/>
      <c r="CV20" s="78"/>
      <c r="CW20" s="78"/>
      <c r="CX20" s="78"/>
      <c r="CY20" s="78"/>
      <c r="CZ20" s="78"/>
      <c r="DA20" s="78"/>
      <c r="DB20" s="78"/>
      <c r="DC20" s="78"/>
      <c r="DD20" s="78"/>
      <c r="DE20" s="78"/>
      <c r="DF20" s="78"/>
      <c r="DG20" s="78"/>
      <c r="DH20" s="78"/>
      <c r="DI20" s="78"/>
      <c r="DJ20" s="78"/>
      <c r="DK20" s="78"/>
      <c r="DL20" s="78"/>
      <c r="DM20" s="78"/>
      <c r="DN20" s="78"/>
      <c r="DO20" s="78"/>
      <c r="DP20" s="78"/>
      <c r="DQ20" s="78"/>
      <c r="DR20" s="78"/>
      <c r="DS20" s="78"/>
      <c r="DT20" s="78"/>
      <c r="DU20" s="78"/>
      <c r="DV20" s="78"/>
      <c r="DW20" s="78"/>
      <c r="DX20" s="78"/>
      <c r="DY20" s="78"/>
      <c r="DZ20" s="78"/>
      <c r="EA20" s="78"/>
      <c r="EB20" s="78"/>
      <c r="EC20" s="78"/>
      <c r="ED20" s="78"/>
      <c r="EE20" s="78"/>
      <c r="EF20" s="78"/>
      <c r="EG20" s="78"/>
      <c r="EH20" s="78"/>
      <c r="EI20" s="78"/>
      <c r="EJ20" s="78"/>
      <c r="EK20" s="78"/>
      <c r="EL20" s="78"/>
      <c r="EM20" s="78"/>
      <c r="EN20" s="78"/>
      <c r="EO20" s="78"/>
      <c r="EP20" s="78"/>
      <c r="EQ20" s="78"/>
      <c r="ER20" s="78"/>
      <c r="ES20" s="78"/>
      <c r="ET20" s="78"/>
      <c r="EU20" s="78"/>
      <c r="EV20" s="78"/>
      <c r="EW20" s="78"/>
      <c r="EX20" s="78"/>
      <c r="EY20" s="78"/>
      <c r="EZ20" s="78"/>
      <c r="FA20" s="78"/>
      <c r="FB20" s="78"/>
      <c r="FC20" s="78"/>
      <c r="FD20" s="78"/>
      <c r="FE20" s="78"/>
      <c r="FF20" s="78"/>
      <c r="FG20" s="78"/>
      <c r="FH20" s="78"/>
      <c r="FI20" s="78"/>
      <c r="FJ20" s="78"/>
      <c r="FK20" s="78"/>
      <c r="FL20" s="78"/>
      <c r="FM20" s="78"/>
      <c r="FN20" s="78"/>
      <c r="FO20" s="78"/>
      <c r="FP20" s="78"/>
      <c r="FQ20" s="78"/>
      <c r="FR20" s="78"/>
      <c r="FS20" s="78"/>
      <c r="FT20" s="78"/>
      <c r="FU20" s="78"/>
      <c r="FV20" s="78"/>
      <c r="FW20" s="78"/>
      <c r="FX20" s="78"/>
      <c r="FY20" s="78"/>
      <c r="FZ20" s="78"/>
      <c r="GA20" s="78"/>
      <c r="GB20" s="78"/>
      <c r="GC20" s="78"/>
      <c r="GD20" s="78"/>
      <c r="GE20" s="78"/>
      <c r="GF20" s="78"/>
      <c r="GG20" s="78"/>
      <c r="GH20" s="78"/>
      <c r="GI20" s="78"/>
      <c r="GJ20" s="78"/>
      <c r="GK20" s="78"/>
      <c r="GL20" s="78"/>
      <c r="GM20" s="78"/>
      <c r="GN20" s="78"/>
      <c r="GO20" s="78"/>
      <c r="GP20" s="78"/>
      <c r="GQ20" s="78"/>
      <c r="GR20" s="78"/>
      <c r="GS20" s="78"/>
      <c r="GT20" s="78"/>
      <c r="GU20" s="78"/>
      <c r="GV20" s="78"/>
      <c r="GW20" s="78"/>
      <c r="GX20" s="78"/>
      <c r="GY20" s="78"/>
      <c r="GZ20" s="78"/>
      <c r="HA20" s="78"/>
      <c r="HB20" s="78"/>
      <c r="HC20" s="78"/>
      <c r="HD20" s="78"/>
      <c r="HE20" s="78"/>
      <c r="HF20" s="78"/>
      <c r="HG20" s="78"/>
      <c r="HH20" s="78"/>
      <c r="HI20" s="78"/>
      <c r="HJ20" s="78"/>
      <c r="HK20" s="78"/>
      <c r="HL20" s="78"/>
      <c r="HM20" s="78"/>
      <c r="HN20" s="78"/>
      <c r="HO20" s="78"/>
      <c r="HP20" s="78"/>
      <c r="HQ20" s="78"/>
      <c r="HR20" s="78"/>
      <c r="HS20" s="78"/>
      <c r="HT20" s="78"/>
      <c r="HU20" s="78"/>
      <c r="HV20" s="78"/>
      <c r="HW20" s="78"/>
      <c r="HX20" s="78"/>
      <c r="HY20" s="78"/>
      <c r="HZ20" s="78"/>
      <c r="IA20" s="78"/>
      <c r="IB20" s="78"/>
      <c r="IC20" s="78"/>
      <c r="ID20" s="78"/>
      <c r="IE20" s="78"/>
      <c r="IF20" s="78"/>
      <c r="IG20" s="78"/>
      <c r="IH20" s="78"/>
      <c r="II20" s="78"/>
      <c r="IJ20" s="78"/>
    </row>
    <row r="21" spans="1:244" x14ac:dyDescent="0.2">
      <c r="A21" s="124"/>
      <c r="B21" s="123"/>
      <c r="C21" s="114"/>
      <c r="D21" s="114"/>
      <c r="E21" s="122"/>
      <c r="F21" s="121"/>
      <c r="G21" s="115"/>
      <c r="H21" s="120"/>
      <c r="I21" s="114"/>
      <c r="J21" s="119"/>
      <c r="K21" s="115"/>
      <c r="L21" s="120"/>
      <c r="M21" s="114"/>
      <c r="N21" s="119"/>
      <c r="O21" s="115"/>
      <c r="P21" s="120"/>
      <c r="Q21" s="114"/>
      <c r="R21" s="119"/>
      <c r="S21" s="78"/>
      <c r="T21" s="78"/>
      <c r="U21" s="78"/>
      <c r="V21" s="78"/>
      <c r="W21" s="78"/>
      <c r="X21" s="78"/>
      <c r="Y21" s="78"/>
      <c r="Z21" s="78"/>
      <c r="AA21" s="78"/>
      <c r="AB21" s="78"/>
      <c r="AC21" s="78"/>
      <c r="AD21" s="78"/>
      <c r="AE21" s="78"/>
      <c r="AF21" s="78"/>
      <c r="AG21" s="78"/>
      <c r="AH21" s="78"/>
      <c r="AI21" s="78"/>
      <c r="AJ21" s="78"/>
      <c r="AK21" s="78"/>
      <c r="AL21" s="78"/>
      <c r="AM21" s="78"/>
      <c r="AN21" s="78"/>
      <c r="AO21" s="78"/>
      <c r="AP21" s="78"/>
      <c r="AQ21" s="78"/>
      <c r="AR21" s="78"/>
      <c r="AS21" s="78"/>
      <c r="AT21" s="78"/>
      <c r="AU21" s="78"/>
      <c r="AV21" s="78"/>
      <c r="AW21" s="78"/>
      <c r="AX21" s="78"/>
      <c r="AY21" s="78"/>
      <c r="AZ21" s="78"/>
      <c r="BA21" s="78"/>
      <c r="BB21" s="78"/>
      <c r="BC21" s="78"/>
      <c r="BD21" s="78"/>
      <c r="BE21" s="78"/>
      <c r="BF21" s="78"/>
      <c r="BG21" s="78"/>
      <c r="BH21" s="78"/>
      <c r="BI21" s="78"/>
      <c r="BJ21" s="78"/>
      <c r="BK21" s="78"/>
      <c r="BL21" s="78"/>
      <c r="BM21" s="78"/>
      <c r="BN21" s="78"/>
      <c r="BO21" s="78"/>
      <c r="BP21" s="78"/>
      <c r="BQ21" s="78"/>
      <c r="BR21" s="78"/>
      <c r="BS21" s="78"/>
      <c r="BT21" s="78"/>
      <c r="BU21" s="78"/>
      <c r="BV21" s="78"/>
      <c r="BW21" s="78"/>
      <c r="BX21" s="78"/>
      <c r="BY21" s="78"/>
      <c r="BZ21" s="78"/>
      <c r="CA21" s="78"/>
      <c r="CB21" s="78"/>
      <c r="CC21" s="78"/>
      <c r="CD21" s="78"/>
      <c r="CE21" s="78"/>
      <c r="CF21" s="78"/>
      <c r="CG21" s="78"/>
      <c r="CH21" s="78"/>
      <c r="CI21" s="78"/>
      <c r="CJ21" s="78"/>
      <c r="CK21" s="78"/>
      <c r="CL21" s="78"/>
      <c r="CM21" s="78"/>
      <c r="CN21" s="78"/>
      <c r="CO21" s="78"/>
      <c r="CP21" s="78"/>
      <c r="CQ21" s="78"/>
      <c r="CR21" s="78"/>
      <c r="CS21" s="78"/>
      <c r="CT21" s="78"/>
      <c r="CU21" s="78"/>
      <c r="CV21" s="78"/>
      <c r="CW21" s="78"/>
      <c r="CX21" s="78"/>
      <c r="CY21" s="78"/>
      <c r="CZ21" s="78"/>
      <c r="DA21" s="78"/>
      <c r="DB21" s="78"/>
      <c r="DC21" s="78"/>
      <c r="DD21" s="78"/>
      <c r="DE21" s="78"/>
      <c r="DF21" s="78"/>
      <c r="DG21" s="78"/>
      <c r="DH21" s="78"/>
      <c r="DI21" s="78"/>
      <c r="DJ21" s="78"/>
      <c r="DK21" s="78"/>
      <c r="DL21" s="78"/>
      <c r="DM21" s="78"/>
      <c r="DN21" s="78"/>
      <c r="DO21" s="78"/>
      <c r="DP21" s="78"/>
      <c r="DQ21" s="78"/>
      <c r="DR21" s="78"/>
      <c r="DS21" s="78"/>
      <c r="DT21" s="78"/>
      <c r="DU21" s="78"/>
      <c r="DV21" s="78"/>
      <c r="DW21" s="78"/>
      <c r="DX21" s="78"/>
      <c r="DY21" s="78"/>
      <c r="DZ21" s="78"/>
      <c r="EA21" s="78"/>
      <c r="EB21" s="78"/>
      <c r="EC21" s="78"/>
      <c r="ED21" s="78"/>
      <c r="EE21" s="78"/>
      <c r="EF21" s="78"/>
      <c r="EG21" s="78"/>
      <c r="EH21" s="78"/>
      <c r="EI21" s="78"/>
      <c r="EJ21" s="78"/>
      <c r="EK21" s="78"/>
      <c r="EL21" s="78"/>
      <c r="EM21" s="78"/>
      <c r="EN21" s="78"/>
      <c r="EO21" s="78"/>
      <c r="EP21" s="78"/>
      <c r="EQ21" s="78"/>
      <c r="ER21" s="78"/>
      <c r="ES21" s="78"/>
      <c r="ET21" s="78"/>
      <c r="EU21" s="78"/>
      <c r="EV21" s="78"/>
      <c r="EW21" s="78"/>
      <c r="EX21" s="78"/>
      <c r="EY21" s="78"/>
      <c r="EZ21" s="78"/>
      <c r="FA21" s="78"/>
      <c r="FB21" s="78"/>
      <c r="FC21" s="78"/>
      <c r="FD21" s="78"/>
      <c r="FE21" s="78"/>
      <c r="FF21" s="78"/>
      <c r="FG21" s="78"/>
      <c r="FH21" s="78"/>
      <c r="FI21" s="78"/>
      <c r="FJ21" s="78"/>
      <c r="FK21" s="78"/>
      <c r="FL21" s="78"/>
      <c r="FM21" s="78"/>
      <c r="FN21" s="78"/>
      <c r="FO21" s="78"/>
      <c r="FP21" s="78"/>
      <c r="FQ21" s="78"/>
      <c r="FR21" s="78"/>
      <c r="FS21" s="78"/>
      <c r="FT21" s="78"/>
      <c r="FU21" s="78"/>
      <c r="FV21" s="78"/>
      <c r="FW21" s="78"/>
      <c r="FX21" s="78"/>
      <c r="FY21" s="78"/>
      <c r="FZ21" s="78"/>
      <c r="GA21" s="78"/>
      <c r="GB21" s="78"/>
      <c r="GC21" s="78"/>
      <c r="GD21" s="78"/>
      <c r="GE21" s="78"/>
      <c r="GF21" s="78"/>
      <c r="GG21" s="78"/>
      <c r="GH21" s="78"/>
      <c r="GI21" s="78"/>
      <c r="GJ21" s="78"/>
      <c r="GK21" s="78"/>
      <c r="GL21" s="78"/>
      <c r="GM21" s="78"/>
      <c r="GN21" s="78"/>
      <c r="GO21" s="78"/>
      <c r="GP21" s="78"/>
      <c r="GQ21" s="78"/>
      <c r="GR21" s="78"/>
      <c r="GS21" s="78"/>
      <c r="GT21" s="78"/>
      <c r="GU21" s="78"/>
      <c r="GV21" s="78"/>
      <c r="GW21" s="78"/>
      <c r="GX21" s="78"/>
      <c r="GY21" s="78"/>
      <c r="GZ21" s="78"/>
      <c r="HA21" s="78"/>
      <c r="HB21" s="78"/>
      <c r="HC21" s="78"/>
      <c r="HD21" s="78"/>
      <c r="HE21" s="78"/>
      <c r="HF21" s="78"/>
      <c r="HG21" s="78"/>
      <c r="HH21" s="78"/>
      <c r="HI21" s="78"/>
      <c r="HJ21" s="78"/>
      <c r="HK21" s="78"/>
      <c r="HL21" s="78"/>
      <c r="HM21" s="78"/>
      <c r="HN21" s="78"/>
      <c r="HO21" s="78"/>
      <c r="HP21" s="78"/>
      <c r="HQ21" s="78"/>
      <c r="HR21" s="78"/>
      <c r="HS21" s="78"/>
      <c r="HT21" s="78"/>
      <c r="HU21" s="78"/>
      <c r="HV21" s="78"/>
      <c r="HW21" s="78"/>
      <c r="HX21" s="78"/>
      <c r="HY21" s="78"/>
      <c r="HZ21" s="78"/>
      <c r="IA21" s="78"/>
      <c r="IB21" s="78"/>
      <c r="IC21" s="78"/>
      <c r="ID21" s="78"/>
      <c r="IE21" s="78"/>
      <c r="IF21" s="78"/>
      <c r="IG21" s="78"/>
      <c r="IH21" s="78"/>
      <c r="II21" s="78"/>
      <c r="IJ21" s="78"/>
    </row>
    <row r="22" spans="1:244" x14ac:dyDescent="0.2">
      <c r="A22" s="118"/>
      <c r="B22" s="117" t="s">
        <v>82</v>
      </c>
      <c r="C22" s="95">
        <f>SUM(C17:C20)</f>
        <v>238620.65778559996</v>
      </c>
      <c r="D22" s="95">
        <f>SUM(D17:D20)</f>
        <v>133041.31766159998</v>
      </c>
      <c r="E22" s="116">
        <f>SUM(E17:E20)</f>
        <v>371661.97544719989</v>
      </c>
      <c r="F22" s="116">
        <f>SUM(F17:F20)</f>
        <v>100</v>
      </c>
      <c r="G22" s="115"/>
      <c r="H22" s="114"/>
      <c r="I22" s="114"/>
      <c r="J22" s="113"/>
      <c r="K22" s="115"/>
      <c r="L22" s="114"/>
      <c r="M22" s="114"/>
      <c r="N22" s="113"/>
      <c r="O22" s="115"/>
      <c r="P22" s="114"/>
      <c r="Q22" s="114"/>
      <c r="R22" s="113"/>
      <c r="S22" s="112"/>
      <c r="T22" s="112"/>
      <c r="U22" s="112"/>
      <c r="V22" s="112"/>
      <c r="W22" s="112"/>
      <c r="X22" s="112"/>
      <c r="Y22" s="112"/>
      <c r="Z22" s="112"/>
      <c r="AA22" s="112"/>
      <c r="AB22" s="112"/>
      <c r="AC22" s="112"/>
      <c r="AD22" s="112"/>
      <c r="AE22" s="112"/>
      <c r="AF22" s="112"/>
      <c r="AG22" s="112"/>
      <c r="AH22" s="112"/>
      <c r="AI22" s="112"/>
      <c r="AJ22" s="112"/>
      <c r="AK22" s="112"/>
      <c r="AL22" s="112"/>
      <c r="AM22" s="112"/>
      <c r="AN22" s="112"/>
      <c r="AO22" s="112"/>
      <c r="AP22" s="112"/>
      <c r="AQ22" s="112"/>
      <c r="AR22" s="112"/>
      <c r="AS22" s="112"/>
      <c r="AT22" s="112"/>
      <c r="AU22" s="112"/>
      <c r="AV22" s="112"/>
      <c r="AW22" s="112"/>
      <c r="AX22" s="112"/>
      <c r="AY22" s="112"/>
      <c r="AZ22" s="112"/>
      <c r="BA22" s="112"/>
      <c r="BB22" s="112"/>
      <c r="BC22" s="112"/>
      <c r="BD22" s="112"/>
      <c r="BE22" s="112"/>
      <c r="BF22" s="112"/>
      <c r="BG22" s="112"/>
      <c r="BH22" s="112"/>
      <c r="BI22" s="112"/>
      <c r="BJ22" s="112"/>
      <c r="BK22" s="112"/>
      <c r="BL22" s="112"/>
      <c r="BM22" s="112"/>
      <c r="BN22" s="112"/>
      <c r="BO22" s="112"/>
      <c r="BP22" s="112"/>
      <c r="BQ22" s="112"/>
      <c r="BR22" s="112"/>
      <c r="BS22" s="112"/>
      <c r="BT22" s="112"/>
      <c r="BU22" s="112"/>
      <c r="BV22" s="112"/>
      <c r="BW22" s="112"/>
      <c r="BX22" s="112"/>
      <c r="BY22" s="112"/>
      <c r="BZ22" s="112"/>
      <c r="CA22" s="112"/>
      <c r="CB22" s="112"/>
      <c r="CC22" s="112"/>
      <c r="CD22" s="112"/>
      <c r="CE22" s="112"/>
      <c r="CF22" s="112"/>
      <c r="CG22" s="112"/>
      <c r="CH22" s="112"/>
      <c r="CI22" s="112"/>
      <c r="CJ22" s="112"/>
      <c r="CK22" s="112"/>
      <c r="CL22" s="112"/>
      <c r="CM22" s="112"/>
      <c r="CN22" s="112"/>
      <c r="CO22" s="112"/>
      <c r="CP22" s="112"/>
      <c r="CQ22" s="112"/>
      <c r="CR22" s="112"/>
      <c r="CS22" s="112"/>
      <c r="CT22" s="112"/>
      <c r="CU22" s="112"/>
      <c r="CV22" s="112"/>
      <c r="CW22" s="112"/>
      <c r="CX22" s="112"/>
      <c r="CY22" s="112"/>
      <c r="CZ22" s="112"/>
      <c r="DA22" s="112"/>
      <c r="DB22" s="112"/>
      <c r="DC22" s="112"/>
      <c r="DD22" s="112"/>
      <c r="DE22" s="112"/>
      <c r="DF22" s="112"/>
      <c r="DG22" s="112"/>
      <c r="DH22" s="112"/>
      <c r="DI22" s="112"/>
      <c r="DJ22" s="112"/>
      <c r="DK22" s="112"/>
      <c r="DL22" s="112"/>
      <c r="DM22" s="112"/>
      <c r="DN22" s="112"/>
      <c r="DO22" s="112"/>
      <c r="DP22" s="112"/>
      <c r="DQ22" s="112"/>
      <c r="DR22" s="112"/>
      <c r="DS22" s="112"/>
      <c r="DT22" s="112"/>
      <c r="DU22" s="112"/>
      <c r="DV22" s="112"/>
      <c r="DW22" s="112"/>
      <c r="DX22" s="112"/>
      <c r="DY22" s="112"/>
      <c r="DZ22" s="112"/>
      <c r="EA22" s="112"/>
      <c r="EB22" s="112"/>
      <c r="EC22" s="112"/>
      <c r="ED22" s="112"/>
      <c r="EE22" s="112"/>
      <c r="EF22" s="112"/>
      <c r="EG22" s="112"/>
      <c r="EH22" s="112"/>
      <c r="EI22" s="112"/>
      <c r="EJ22" s="112"/>
      <c r="EK22" s="112"/>
      <c r="EL22" s="112"/>
      <c r="EM22" s="112"/>
      <c r="EN22" s="112"/>
      <c r="EO22" s="112"/>
      <c r="EP22" s="112"/>
      <c r="EQ22" s="112"/>
      <c r="ER22" s="112"/>
      <c r="ES22" s="112"/>
      <c r="ET22" s="112"/>
      <c r="EU22" s="112"/>
      <c r="EV22" s="112"/>
      <c r="EW22" s="112"/>
      <c r="EX22" s="112"/>
      <c r="EY22" s="112"/>
      <c r="EZ22" s="112"/>
      <c r="FA22" s="112"/>
      <c r="FB22" s="112"/>
      <c r="FC22" s="112"/>
      <c r="FD22" s="112"/>
      <c r="FE22" s="112"/>
      <c r="FF22" s="112"/>
      <c r="FG22" s="112"/>
      <c r="FH22" s="112"/>
      <c r="FI22" s="112"/>
      <c r="FJ22" s="112"/>
      <c r="FK22" s="112"/>
      <c r="FL22" s="112"/>
      <c r="FM22" s="112"/>
      <c r="FN22" s="112"/>
      <c r="FO22" s="112"/>
      <c r="FP22" s="112"/>
      <c r="FQ22" s="112"/>
      <c r="FR22" s="112"/>
      <c r="FS22" s="112"/>
      <c r="FT22" s="112"/>
      <c r="FU22" s="112"/>
      <c r="FV22" s="112"/>
      <c r="FW22" s="112"/>
      <c r="FX22" s="112"/>
      <c r="FY22" s="112"/>
      <c r="FZ22" s="112"/>
      <c r="GA22" s="112"/>
      <c r="GB22" s="112"/>
      <c r="GC22" s="112"/>
      <c r="GD22" s="112"/>
      <c r="GE22" s="112"/>
      <c r="GF22" s="112"/>
      <c r="GG22" s="112"/>
      <c r="GH22" s="112"/>
      <c r="GI22" s="112"/>
      <c r="GJ22" s="112"/>
      <c r="GK22" s="112"/>
      <c r="GL22" s="112"/>
      <c r="GM22" s="112"/>
      <c r="GN22" s="112"/>
      <c r="GO22" s="112"/>
      <c r="GP22" s="112"/>
      <c r="GQ22" s="112"/>
      <c r="GR22" s="112"/>
      <c r="GS22" s="112"/>
      <c r="GT22" s="112"/>
      <c r="GU22" s="112"/>
      <c r="GV22" s="112"/>
      <c r="GW22" s="112"/>
      <c r="GX22" s="112"/>
      <c r="GY22" s="112"/>
      <c r="GZ22" s="112"/>
      <c r="HA22" s="112"/>
      <c r="HB22" s="112"/>
      <c r="HC22" s="112"/>
      <c r="HD22" s="112"/>
      <c r="HE22" s="112"/>
      <c r="HF22" s="112"/>
      <c r="HG22" s="112"/>
      <c r="HH22" s="112"/>
      <c r="HI22" s="112"/>
      <c r="HJ22" s="112"/>
      <c r="HK22" s="112"/>
      <c r="HL22" s="112"/>
      <c r="HM22" s="112"/>
      <c r="HN22" s="112"/>
      <c r="HO22" s="112"/>
      <c r="HP22" s="112"/>
      <c r="HQ22" s="112"/>
      <c r="HR22" s="112"/>
      <c r="HS22" s="112"/>
      <c r="HT22" s="112"/>
      <c r="HU22" s="112"/>
      <c r="HV22" s="112"/>
      <c r="HW22" s="112"/>
      <c r="HX22" s="112"/>
      <c r="HY22" s="112"/>
      <c r="HZ22" s="112"/>
      <c r="IA22" s="112"/>
      <c r="IB22" s="112"/>
      <c r="IC22" s="112"/>
      <c r="ID22" s="112"/>
      <c r="IE22" s="112"/>
      <c r="IF22" s="112"/>
      <c r="IG22" s="112"/>
      <c r="IH22" s="112"/>
      <c r="II22" s="112"/>
      <c r="IJ22" s="112"/>
    </row>
    <row r="23" spans="1:244" x14ac:dyDescent="0.2">
      <c r="A23" s="103"/>
      <c r="B23" s="102"/>
      <c r="C23" s="96"/>
      <c r="D23" s="101"/>
      <c r="E23" s="101"/>
      <c r="F23" s="101"/>
      <c r="G23" s="100"/>
      <c r="H23" s="105"/>
      <c r="I23" s="109"/>
      <c r="J23" s="108"/>
      <c r="K23" s="100"/>
      <c r="L23" s="105"/>
      <c r="M23" s="109"/>
      <c r="N23" s="108"/>
      <c r="O23" s="100"/>
      <c r="P23" s="105"/>
      <c r="Q23" s="109"/>
      <c r="R23" s="108"/>
      <c r="S23" s="78"/>
      <c r="T23" s="78"/>
      <c r="U23" s="78"/>
      <c r="V23" s="78"/>
      <c r="W23" s="78"/>
      <c r="X23" s="78"/>
      <c r="Y23" s="78"/>
      <c r="Z23" s="78"/>
      <c r="AA23" s="78"/>
      <c r="AB23" s="78"/>
      <c r="AC23" s="78"/>
      <c r="AD23" s="78"/>
      <c r="AE23" s="78"/>
      <c r="AF23" s="78"/>
      <c r="AG23" s="78"/>
      <c r="AH23" s="78"/>
      <c r="AI23" s="78"/>
      <c r="AJ23" s="78"/>
      <c r="AK23" s="78"/>
      <c r="AL23" s="78"/>
      <c r="AM23" s="78"/>
      <c r="AN23" s="78"/>
      <c r="AO23" s="78"/>
      <c r="AP23" s="78"/>
      <c r="AQ23" s="78"/>
      <c r="AR23" s="78"/>
      <c r="AS23" s="78"/>
      <c r="AT23" s="78"/>
      <c r="AU23" s="78"/>
      <c r="AV23" s="78"/>
      <c r="AW23" s="78"/>
      <c r="AX23" s="78"/>
      <c r="AY23" s="78"/>
      <c r="AZ23" s="78"/>
      <c r="BA23" s="78"/>
      <c r="BB23" s="78"/>
      <c r="BC23" s="78"/>
      <c r="BD23" s="78"/>
      <c r="BE23" s="78"/>
      <c r="BF23" s="78"/>
      <c r="BG23" s="78"/>
      <c r="BH23" s="78"/>
      <c r="BI23" s="78"/>
      <c r="BJ23" s="78"/>
      <c r="BK23" s="78"/>
      <c r="BL23" s="78"/>
      <c r="BM23" s="78"/>
      <c r="BN23" s="78"/>
      <c r="BO23" s="78"/>
      <c r="BP23" s="78"/>
      <c r="BQ23" s="78"/>
      <c r="BR23" s="78"/>
      <c r="BS23" s="78"/>
      <c r="BT23" s="78"/>
      <c r="BU23" s="78"/>
      <c r="BV23" s="78"/>
      <c r="BW23" s="78"/>
      <c r="BX23" s="78"/>
      <c r="BY23" s="78"/>
      <c r="BZ23" s="78"/>
      <c r="CA23" s="78"/>
      <c r="CB23" s="78"/>
      <c r="CC23" s="78"/>
      <c r="CD23" s="78"/>
      <c r="CE23" s="78"/>
      <c r="CF23" s="78"/>
      <c r="CG23" s="78"/>
      <c r="CH23" s="78"/>
      <c r="CI23" s="78"/>
      <c r="CJ23" s="78"/>
      <c r="CK23" s="78"/>
      <c r="CL23" s="78"/>
      <c r="CM23" s="78"/>
      <c r="CN23" s="78"/>
      <c r="CO23" s="78"/>
      <c r="CP23" s="78"/>
      <c r="CQ23" s="78"/>
      <c r="CR23" s="78"/>
      <c r="CS23" s="78"/>
      <c r="CT23" s="78"/>
      <c r="CU23" s="78"/>
      <c r="CV23" s="78"/>
      <c r="CW23" s="78"/>
      <c r="CX23" s="78"/>
      <c r="CY23" s="78"/>
      <c r="CZ23" s="78"/>
      <c r="DA23" s="78"/>
      <c r="DB23" s="78"/>
      <c r="DC23" s="78"/>
      <c r="DD23" s="78"/>
      <c r="DE23" s="78"/>
      <c r="DF23" s="78"/>
      <c r="DG23" s="78"/>
      <c r="DH23" s="78"/>
      <c r="DI23" s="78"/>
      <c r="DJ23" s="78"/>
      <c r="DK23" s="78"/>
      <c r="DL23" s="78"/>
      <c r="DM23" s="78"/>
      <c r="DN23" s="78"/>
      <c r="DO23" s="78"/>
      <c r="DP23" s="78"/>
      <c r="DQ23" s="78"/>
      <c r="DR23" s="78"/>
      <c r="DS23" s="78"/>
      <c r="DT23" s="78"/>
      <c r="DU23" s="78"/>
      <c r="DV23" s="78"/>
      <c r="DW23" s="78"/>
      <c r="DX23" s="78"/>
      <c r="DY23" s="78"/>
      <c r="DZ23" s="78"/>
      <c r="EA23" s="78"/>
      <c r="EB23" s="78"/>
      <c r="EC23" s="78"/>
      <c r="ED23" s="78"/>
      <c r="EE23" s="78"/>
      <c r="EF23" s="78"/>
      <c r="EG23" s="78"/>
      <c r="EH23" s="78"/>
      <c r="EI23" s="78"/>
      <c r="EJ23" s="78"/>
      <c r="EK23" s="78"/>
      <c r="EL23" s="78"/>
      <c r="EM23" s="78"/>
      <c r="EN23" s="78"/>
      <c r="EO23" s="78"/>
      <c r="EP23" s="78"/>
      <c r="EQ23" s="78"/>
      <c r="ER23" s="78"/>
      <c r="ES23" s="78"/>
      <c r="ET23" s="78"/>
      <c r="EU23" s="78"/>
      <c r="EV23" s="78"/>
      <c r="EW23" s="78"/>
      <c r="EX23" s="78"/>
      <c r="EY23" s="78"/>
      <c r="EZ23" s="78"/>
      <c r="FA23" s="78"/>
      <c r="FB23" s="78"/>
      <c r="FC23" s="78"/>
      <c r="FD23" s="78"/>
      <c r="FE23" s="78"/>
      <c r="FF23" s="78"/>
      <c r="FG23" s="78"/>
      <c r="FH23" s="78"/>
      <c r="FI23" s="78"/>
      <c r="FJ23" s="78"/>
      <c r="FK23" s="78"/>
      <c r="FL23" s="78"/>
      <c r="FM23" s="78"/>
      <c r="FN23" s="78"/>
      <c r="FO23" s="78"/>
      <c r="FP23" s="78"/>
      <c r="FQ23" s="78"/>
      <c r="FR23" s="78"/>
      <c r="FS23" s="78"/>
      <c r="FT23" s="78"/>
      <c r="FU23" s="78"/>
      <c r="FV23" s="78"/>
      <c r="FW23" s="78"/>
      <c r="FX23" s="78"/>
      <c r="FY23" s="78"/>
      <c r="FZ23" s="78"/>
      <c r="GA23" s="78"/>
      <c r="GB23" s="78"/>
      <c r="GC23" s="78"/>
      <c r="GD23" s="78"/>
      <c r="GE23" s="78"/>
      <c r="GF23" s="78"/>
      <c r="GG23" s="78"/>
      <c r="GH23" s="78"/>
      <c r="GI23" s="78"/>
      <c r="GJ23" s="78"/>
      <c r="GK23" s="78"/>
      <c r="GL23" s="78"/>
      <c r="GM23" s="78"/>
      <c r="GN23" s="78"/>
      <c r="GO23" s="78"/>
      <c r="GP23" s="78"/>
      <c r="GQ23" s="78"/>
      <c r="GR23" s="78"/>
      <c r="GS23" s="78"/>
      <c r="GT23" s="78"/>
      <c r="GU23" s="78"/>
      <c r="GV23" s="78"/>
      <c r="GW23" s="78"/>
      <c r="GX23" s="78"/>
      <c r="GY23" s="78"/>
      <c r="GZ23" s="78"/>
      <c r="HA23" s="78"/>
      <c r="HB23" s="78"/>
      <c r="HC23" s="78"/>
      <c r="HD23" s="78"/>
      <c r="HE23" s="78"/>
      <c r="HF23" s="78"/>
      <c r="HG23" s="78"/>
      <c r="HH23" s="78"/>
      <c r="HI23" s="78"/>
      <c r="HJ23" s="78"/>
      <c r="HK23" s="78"/>
      <c r="HL23" s="78"/>
      <c r="HM23" s="78"/>
      <c r="HN23" s="78"/>
      <c r="HO23" s="78"/>
      <c r="HP23" s="78"/>
      <c r="HQ23" s="78"/>
      <c r="HR23" s="78"/>
      <c r="HS23" s="78"/>
      <c r="HT23" s="78"/>
      <c r="HU23" s="78"/>
      <c r="HV23" s="78"/>
      <c r="HW23" s="78"/>
      <c r="HX23" s="78"/>
      <c r="HY23" s="78"/>
      <c r="HZ23" s="78"/>
      <c r="IA23" s="78"/>
      <c r="IB23" s="78"/>
      <c r="IC23" s="78"/>
      <c r="ID23" s="78"/>
      <c r="IE23" s="78"/>
      <c r="IF23" s="78"/>
      <c r="IG23" s="78"/>
      <c r="IH23" s="78"/>
      <c r="II23" s="78"/>
      <c r="IJ23" s="78"/>
    </row>
    <row r="24" spans="1:244" x14ac:dyDescent="0.2">
      <c r="A24" s="103"/>
      <c r="B24" s="102" t="s">
        <v>87</v>
      </c>
      <c r="C24" s="111"/>
      <c r="D24" s="101"/>
      <c r="E24" s="101"/>
      <c r="F24" s="101"/>
      <c r="G24" s="107">
        <f>SUM(G17:G20)</f>
        <v>114891.21990499998</v>
      </c>
      <c r="H24" s="106">
        <f>G24/C22</f>
        <v>0.48148061014997889</v>
      </c>
      <c r="I24" s="105"/>
      <c r="J24" s="104"/>
      <c r="K24" s="107">
        <f>SUM(K17:K20)</f>
        <v>120151.24659859997</v>
      </c>
      <c r="L24" s="106">
        <f>K24/C22</f>
        <v>0.50352407756144713</v>
      </c>
      <c r="M24" s="105"/>
      <c r="N24" s="104"/>
      <c r="O24" s="107">
        <f>SUM(O17:O20)</f>
        <v>3578.1912820000002</v>
      </c>
      <c r="P24" s="106">
        <f>O24/C22</f>
        <v>1.4995312288573924E-2</v>
      </c>
      <c r="Q24" s="105"/>
      <c r="R24" s="104"/>
      <c r="S24" s="78"/>
      <c r="T24" s="78"/>
      <c r="U24" s="78"/>
      <c r="V24" s="78"/>
      <c r="W24" s="78"/>
      <c r="X24" s="78"/>
      <c r="Y24" s="78"/>
      <c r="Z24" s="78"/>
      <c r="AA24" s="78"/>
      <c r="AB24" s="78"/>
      <c r="AC24" s="78"/>
      <c r="AD24" s="78"/>
      <c r="AE24" s="78"/>
      <c r="AF24" s="78"/>
      <c r="AG24" s="78"/>
      <c r="AH24" s="78"/>
      <c r="AI24" s="78"/>
      <c r="AJ24" s="78"/>
      <c r="AK24" s="78"/>
      <c r="AL24" s="78"/>
      <c r="AM24" s="78"/>
      <c r="AN24" s="78"/>
      <c r="AO24" s="78"/>
      <c r="AP24" s="78"/>
      <c r="AQ24" s="78"/>
      <c r="AR24" s="78"/>
      <c r="AS24" s="78"/>
      <c r="AT24" s="78"/>
      <c r="AU24" s="78"/>
      <c r="AV24" s="78"/>
      <c r="AW24" s="78"/>
      <c r="AX24" s="78"/>
      <c r="AY24" s="78"/>
      <c r="AZ24" s="78"/>
      <c r="BA24" s="78"/>
      <c r="BB24" s="78"/>
      <c r="BC24" s="78"/>
      <c r="BD24" s="78"/>
      <c r="BE24" s="78"/>
      <c r="BF24" s="78"/>
      <c r="BG24" s="78"/>
      <c r="BH24" s="78"/>
      <c r="BI24" s="78"/>
      <c r="BJ24" s="78"/>
      <c r="BK24" s="78"/>
      <c r="BL24" s="78"/>
      <c r="BM24" s="78"/>
      <c r="BN24" s="78"/>
      <c r="BO24" s="78"/>
      <c r="BP24" s="78"/>
      <c r="BQ24" s="78"/>
      <c r="BR24" s="78"/>
      <c r="BS24" s="78"/>
      <c r="BT24" s="78"/>
      <c r="BU24" s="78"/>
      <c r="BV24" s="78"/>
      <c r="BW24" s="78"/>
      <c r="BX24" s="78"/>
      <c r="BY24" s="78"/>
      <c r="BZ24" s="78"/>
      <c r="CA24" s="78"/>
      <c r="CB24" s="78"/>
      <c r="CC24" s="78"/>
      <c r="CD24" s="78"/>
      <c r="CE24" s="78"/>
      <c r="CF24" s="78"/>
      <c r="CG24" s="78"/>
      <c r="CH24" s="78"/>
      <c r="CI24" s="78"/>
      <c r="CJ24" s="78"/>
      <c r="CK24" s="78"/>
      <c r="CL24" s="78"/>
      <c r="CM24" s="78"/>
      <c r="CN24" s="78"/>
      <c r="CO24" s="78"/>
      <c r="CP24" s="78"/>
      <c r="CQ24" s="78"/>
      <c r="CR24" s="78"/>
      <c r="CS24" s="78"/>
      <c r="CT24" s="78"/>
      <c r="CU24" s="78"/>
      <c r="CV24" s="78"/>
      <c r="CW24" s="78"/>
      <c r="CX24" s="78"/>
      <c r="CY24" s="78"/>
      <c r="CZ24" s="78"/>
      <c r="DA24" s="78"/>
      <c r="DB24" s="78"/>
      <c r="DC24" s="78"/>
      <c r="DD24" s="78"/>
      <c r="DE24" s="78"/>
      <c r="DF24" s="78"/>
      <c r="DG24" s="78"/>
      <c r="DH24" s="78"/>
      <c r="DI24" s="78"/>
      <c r="DJ24" s="78"/>
      <c r="DK24" s="78"/>
      <c r="DL24" s="78"/>
      <c r="DM24" s="78"/>
      <c r="DN24" s="78"/>
      <c r="DO24" s="78"/>
      <c r="DP24" s="78"/>
      <c r="DQ24" s="78"/>
      <c r="DR24" s="78"/>
      <c r="DS24" s="78"/>
      <c r="DT24" s="78"/>
      <c r="DU24" s="78"/>
      <c r="DV24" s="78"/>
      <c r="DW24" s="78"/>
      <c r="DX24" s="78"/>
      <c r="DY24" s="78"/>
      <c r="DZ24" s="78"/>
      <c r="EA24" s="78"/>
      <c r="EB24" s="78"/>
      <c r="EC24" s="78"/>
      <c r="ED24" s="78"/>
      <c r="EE24" s="78"/>
      <c r="EF24" s="78"/>
      <c r="EG24" s="78"/>
      <c r="EH24" s="78"/>
      <c r="EI24" s="78"/>
      <c r="EJ24" s="78"/>
      <c r="EK24" s="78"/>
      <c r="EL24" s="78"/>
      <c r="EM24" s="78"/>
      <c r="EN24" s="78"/>
      <c r="EO24" s="78"/>
      <c r="EP24" s="78"/>
      <c r="EQ24" s="78"/>
      <c r="ER24" s="78"/>
      <c r="ES24" s="78"/>
      <c r="ET24" s="78"/>
      <c r="EU24" s="78"/>
      <c r="EV24" s="78"/>
      <c r="EW24" s="78"/>
      <c r="EX24" s="78"/>
      <c r="EY24" s="78"/>
      <c r="EZ24" s="78"/>
      <c r="FA24" s="78"/>
      <c r="FB24" s="78"/>
      <c r="FC24" s="78"/>
      <c r="FD24" s="78"/>
      <c r="FE24" s="78"/>
      <c r="FF24" s="78"/>
      <c r="FG24" s="78"/>
      <c r="FH24" s="78"/>
      <c r="FI24" s="78"/>
      <c r="FJ24" s="78"/>
      <c r="FK24" s="78"/>
      <c r="FL24" s="78"/>
      <c r="FM24" s="78"/>
      <c r="FN24" s="78"/>
      <c r="FO24" s="78"/>
      <c r="FP24" s="78"/>
      <c r="FQ24" s="78"/>
      <c r="FR24" s="78"/>
      <c r="FS24" s="78"/>
      <c r="FT24" s="78"/>
      <c r="FU24" s="78"/>
      <c r="FV24" s="78"/>
      <c r="FW24" s="78"/>
      <c r="FX24" s="78"/>
      <c r="FY24" s="78"/>
      <c r="FZ24" s="78"/>
      <c r="GA24" s="78"/>
      <c r="GB24" s="78"/>
      <c r="GC24" s="78"/>
      <c r="GD24" s="78"/>
      <c r="GE24" s="78"/>
      <c r="GF24" s="78"/>
      <c r="GG24" s="78"/>
      <c r="GH24" s="78"/>
      <c r="GI24" s="78"/>
      <c r="GJ24" s="78"/>
      <c r="GK24" s="78"/>
      <c r="GL24" s="78"/>
      <c r="GM24" s="78"/>
      <c r="GN24" s="78"/>
      <c r="GO24" s="78"/>
      <c r="GP24" s="78"/>
      <c r="GQ24" s="78"/>
      <c r="GR24" s="78"/>
      <c r="GS24" s="78"/>
      <c r="GT24" s="78"/>
      <c r="GU24" s="78"/>
      <c r="GV24" s="78"/>
      <c r="GW24" s="78"/>
      <c r="GX24" s="78"/>
      <c r="GY24" s="78"/>
      <c r="GZ24" s="78"/>
      <c r="HA24" s="78"/>
      <c r="HB24" s="78"/>
      <c r="HC24" s="78"/>
      <c r="HD24" s="78"/>
      <c r="HE24" s="78"/>
      <c r="HF24" s="78"/>
      <c r="HG24" s="78"/>
      <c r="HH24" s="78"/>
      <c r="HI24" s="78"/>
      <c r="HJ24" s="78"/>
      <c r="HK24" s="78"/>
      <c r="HL24" s="78"/>
      <c r="HM24" s="78"/>
      <c r="HN24" s="78"/>
      <c r="HO24" s="78"/>
      <c r="HP24" s="78"/>
      <c r="HQ24" s="78"/>
      <c r="HR24" s="78"/>
      <c r="HS24" s="78"/>
      <c r="HT24" s="78"/>
      <c r="HU24" s="78"/>
      <c r="HV24" s="78"/>
      <c r="HW24" s="78"/>
      <c r="HX24" s="78"/>
      <c r="HY24" s="78"/>
      <c r="HZ24" s="78"/>
      <c r="IA24" s="78"/>
      <c r="IB24" s="78"/>
      <c r="IC24" s="78"/>
      <c r="ID24" s="78"/>
      <c r="IE24" s="78"/>
      <c r="IF24" s="78"/>
      <c r="IG24" s="78"/>
      <c r="IH24" s="78"/>
      <c r="II24" s="78"/>
      <c r="IJ24" s="78"/>
    </row>
    <row r="25" spans="1:244" x14ac:dyDescent="0.2">
      <c r="A25" s="103"/>
      <c r="B25" s="102" t="s">
        <v>88</v>
      </c>
      <c r="C25" s="96"/>
      <c r="D25" s="110"/>
      <c r="E25" s="101"/>
      <c r="F25" s="101"/>
      <c r="G25" s="100"/>
      <c r="H25" s="105"/>
      <c r="I25" s="98">
        <f>SUM(I17:I20)</f>
        <v>52594.283108989999</v>
      </c>
      <c r="J25" s="97">
        <f>I25/D22</f>
        <v>0.39532292699300592</v>
      </c>
      <c r="K25" s="100"/>
      <c r="L25" s="105"/>
      <c r="M25" s="98">
        <f>SUM(M17:M20)</f>
        <v>56999.419014089995</v>
      </c>
      <c r="N25" s="97">
        <f>M25/D22</f>
        <v>0.42843396334266665</v>
      </c>
      <c r="O25" s="100"/>
      <c r="P25" s="105"/>
      <c r="Q25" s="98">
        <f>SUM(Q17:Q20)</f>
        <v>23447.615538519996</v>
      </c>
      <c r="R25" s="97">
        <f>Q25/D22</f>
        <v>0.17624310966432749</v>
      </c>
      <c r="S25" s="78"/>
      <c r="T25" s="78"/>
      <c r="U25" s="78"/>
      <c r="V25" s="78"/>
      <c r="W25" s="78"/>
      <c r="X25" s="78"/>
      <c r="Y25" s="78"/>
      <c r="Z25" s="78"/>
      <c r="AA25" s="78"/>
      <c r="AB25" s="78"/>
      <c r="AC25" s="78"/>
      <c r="AD25" s="78"/>
      <c r="AE25" s="78"/>
      <c r="AF25" s="78"/>
      <c r="AG25" s="78"/>
      <c r="AH25" s="78"/>
      <c r="AI25" s="78"/>
      <c r="AJ25" s="78"/>
      <c r="AK25" s="78"/>
      <c r="AL25" s="78"/>
      <c r="AM25" s="78"/>
      <c r="AN25" s="78"/>
      <c r="AO25" s="78"/>
      <c r="AP25" s="78"/>
      <c r="AQ25" s="78"/>
      <c r="AR25" s="78"/>
      <c r="AS25" s="78"/>
      <c r="AT25" s="78"/>
      <c r="AU25" s="78"/>
      <c r="AV25" s="78"/>
      <c r="AW25" s="78"/>
      <c r="AX25" s="78"/>
      <c r="AY25" s="78"/>
      <c r="AZ25" s="78"/>
      <c r="BA25" s="78"/>
      <c r="BB25" s="78"/>
      <c r="BC25" s="78"/>
      <c r="BD25" s="78"/>
      <c r="BE25" s="78"/>
      <c r="BF25" s="78"/>
      <c r="BG25" s="78"/>
      <c r="BH25" s="78"/>
      <c r="BI25" s="78"/>
      <c r="BJ25" s="78"/>
      <c r="BK25" s="78"/>
      <c r="BL25" s="78"/>
      <c r="BM25" s="78"/>
      <c r="BN25" s="78"/>
      <c r="BO25" s="78"/>
      <c r="BP25" s="78"/>
      <c r="BQ25" s="78"/>
      <c r="BR25" s="78"/>
      <c r="BS25" s="78"/>
      <c r="BT25" s="78"/>
      <c r="BU25" s="78"/>
      <c r="BV25" s="78"/>
      <c r="BW25" s="78"/>
      <c r="BX25" s="78"/>
      <c r="BY25" s="78"/>
      <c r="BZ25" s="78"/>
      <c r="CA25" s="78"/>
      <c r="CB25" s="78"/>
      <c r="CC25" s="78"/>
      <c r="CD25" s="78"/>
      <c r="CE25" s="78"/>
      <c r="CF25" s="78"/>
      <c r="CG25" s="78"/>
      <c r="CH25" s="78"/>
      <c r="CI25" s="78"/>
      <c r="CJ25" s="78"/>
      <c r="CK25" s="78"/>
      <c r="CL25" s="78"/>
      <c r="CM25" s="78"/>
      <c r="CN25" s="78"/>
      <c r="CO25" s="78"/>
      <c r="CP25" s="78"/>
      <c r="CQ25" s="78"/>
      <c r="CR25" s="78"/>
      <c r="CS25" s="78"/>
      <c r="CT25" s="78"/>
      <c r="CU25" s="78"/>
      <c r="CV25" s="78"/>
      <c r="CW25" s="78"/>
      <c r="CX25" s="78"/>
      <c r="CY25" s="78"/>
      <c r="CZ25" s="78"/>
      <c r="DA25" s="78"/>
      <c r="DB25" s="78"/>
      <c r="DC25" s="78"/>
      <c r="DD25" s="78"/>
      <c r="DE25" s="78"/>
      <c r="DF25" s="78"/>
      <c r="DG25" s="78"/>
      <c r="DH25" s="78"/>
      <c r="DI25" s="78"/>
      <c r="DJ25" s="78"/>
      <c r="DK25" s="78"/>
      <c r="DL25" s="78"/>
      <c r="DM25" s="78"/>
      <c r="DN25" s="78"/>
      <c r="DO25" s="78"/>
      <c r="DP25" s="78"/>
      <c r="DQ25" s="78"/>
      <c r="DR25" s="78"/>
      <c r="DS25" s="78"/>
      <c r="DT25" s="78"/>
      <c r="DU25" s="78"/>
      <c r="DV25" s="78"/>
      <c r="DW25" s="78"/>
      <c r="DX25" s="78"/>
      <c r="DY25" s="78"/>
      <c r="DZ25" s="78"/>
      <c r="EA25" s="78"/>
      <c r="EB25" s="78"/>
      <c r="EC25" s="78"/>
      <c r="ED25" s="78"/>
      <c r="EE25" s="78"/>
      <c r="EF25" s="78"/>
      <c r="EG25" s="78"/>
      <c r="EH25" s="78"/>
      <c r="EI25" s="78"/>
      <c r="EJ25" s="78"/>
      <c r="EK25" s="78"/>
      <c r="EL25" s="78"/>
      <c r="EM25" s="78"/>
      <c r="EN25" s="78"/>
      <c r="EO25" s="78"/>
      <c r="EP25" s="78"/>
      <c r="EQ25" s="78"/>
      <c r="ER25" s="78"/>
      <c r="ES25" s="78"/>
      <c r="ET25" s="78"/>
      <c r="EU25" s="78"/>
      <c r="EV25" s="78"/>
      <c r="EW25" s="78"/>
      <c r="EX25" s="78"/>
      <c r="EY25" s="78"/>
      <c r="EZ25" s="78"/>
      <c r="FA25" s="78"/>
      <c r="FB25" s="78"/>
      <c r="FC25" s="78"/>
      <c r="FD25" s="78"/>
      <c r="FE25" s="78"/>
      <c r="FF25" s="78"/>
      <c r="FG25" s="78"/>
      <c r="FH25" s="78"/>
      <c r="FI25" s="78"/>
      <c r="FJ25" s="78"/>
      <c r="FK25" s="78"/>
      <c r="FL25" s="78"/>
      <c r="FM25" s="78"/>
      <c r="FN25" s="78"/>
      <c r="FO25" s="78"/>
      <c r="FP25" s="78"/>
      <c r="FQ25" s="78"/>
      <c r="FR25" s="78"/>
      <c r="FS25" s="78"/>
      <c r="FT25" s="78"/>
      <c r="FU25" s="78"/>
      <c r="FV25" s="78"/>
      <c r="FW25" s="78"/>
      <c r="FX25" s="78"/>
      <c r="FY25" s="78"/>
      <c r="FZ25" s="78"/>
      <c r="GA25" s="78"/>
      <c r="GB25" s="78"/>
      <c r="GC25" s="78"/>
      <c r="GD25" s="78"/>
      <c r="GE25" s="78"/>
      <c r="GF25" s="78"/>
      <c r="GG25" s="78"/>
      <c r="GH25" s="78"/>
      <c r="GI25" s="78"/>
      <c r="GJ25" s="78"/>
      <c r="GK25" s="78"/>
      <c r="GL25" s="78"/>
      <c r="GM25" s="78"/>
      <c r="GN25" s="78"/>
      <c r="GO25" s="78"/>
      <c r="GP25" s="78"/>
      <c r="GQ25" s="78"/>
      <c r="GR25" s="78"/>
      <c r="GS25" s="78"/>
      <c r="GT25" s="78"/>
      <c r="GU25" s="78"/>
      <c r="GV25" s="78"/>
      <c r="GW25" s="78"/>
      <c r="GX25" s="78"/>
      <c r="GY25" s="78"/>
      <c r="GZ25" s="78"/>
      <c r="HA25" s="78"/>
      <c r="HB25" s="78"/>
      <c r="HC25" s="78"/>
      <c r="HD25" s="78"/>
      <c r="HE25" s="78"/>
      <c r="HF25" s="78"/>
      <c r="HG25" s="78"/>
      <c r="HH25" s="78"/>
      <c r="HI25" s="78"/>
      <c r="HJ25" s="78"/>
      <c r="HK25" s="78"/>
      <c r="HL25" s="78"/>
      <c r="HM25" s="78"/>
      <c r="HN25" s="78"/>
      <c r="HO25" s="78"/>
      <c r="HP25" s="78"/>
      <c r="HQ25" s="78"/>
      <c r="HR25" s="78"/>
      <c r="HS25" s="78"/>
      <c r="HT25" s="78"/>
      <c r="HU25" s="78"/>
      <c r="HV25" s="78"/>
      <c r="HW25" s="78"/>
      <c r="HX25" s="78"/>
      <c r="HY25" s="78"/>
      <c r="HZ25" s="78"/>
      <c r="IA25" s="78"/>
      <c r="IB25" s="78"/>
      <c r="IC25" s="78"/>
      <c r="ID25" s="78"/>
      <c r="IE25" s="78"/>
      <c r="IF25" s="78"/>
      <c r="IG25" s="78"/>
      <c r="IH25" s="78"/>
      <c r="II25" s="78"/>
      <c r="IJ25" s="78"/>
    </row>
    <row r="26" spans="1:244" x14ac:dyDescent="0.2">
      <c r="A26" s="103"/>
      <c r="B26" s="102"/>
      <c r="C26" s="96"/>
      <c r="D26" s="101"/>
      <c r="E26" s="101"/>
      <c r="F26" s="101"/>
      <c r="G26" s="100"/>
      <c r="H26" s="105"/>
      <c r="I26" s="109"/>
      <c r="J26" s="108"/>
      <c r="K26" s="100"/>
      <c r="L26" s="105"/>
      <c r="M26" s="109"/>
      <c r="N26" s="108"/>
      <c r="O26" s="100"/>
      <c r="P26" s="105"/>
      <c r="Q26" s="109"/>
      <c r="R26" s="108"/>
      <c r="S26" s="78"/>
      <c r="T26" s="78"/>
      <c r="U26" s="78"/>
      <c r="V26" s="78"/>
      <c r="W26" s="78"/>
      <c r="X26" s="78"/>
      <c r="Y26" s="78"/>
      <c r="Z26" s="78"/>
      <c r="AA26" s="78"/>
      <c r="AB26" s="78"/>
      <c r="AC26" s="78"/>
      <c r="AD26" s="78"/>
      <c r="AE26" s="78"/>
      <c r="AF26" s="78"/>
      <c r="AG26" s="78"/>
      <c r="AH26" s="78"/>
      <c r="AI26" s="78"/>
      <c r="AJ26" s="78"/>
      <c r="AK26" s="78"/>
      <c r="AL26" s="78"/>
      <c r="AM26" s="78"/>
      <c r="AN26" s="78"/>
      <c r="AO26" s="78"/>
      <c r="AP26" s="78"/>
      <c r="AQ26" s="78"/>
      <c r="AR26" s="78"/>
      <c r="AS26" s="78"/>
      <c r="AT26" s="78"/>
      <c r="AU26" s="78"/>
      <c r="AV26" s="78"/>
      <c r="AW26" s="78"/>
      <c r="AX26" s="78"/>
      <c r="AY26" s="78"/>
      <c r="AZ26" s="78"/>
      <c r="BA26" s="78"/>
      <c r="BB26" s="78"/>
      <c r="BC26" s="78"/>
      <c r="BD26" s="78"/>
      <c r="BE26" s="78"/>
      <c r="BF26" s="78"/>
      <c r="BG26" s="78"/>
      <c r="BH26" s="78"/>
      <c r="BI26" s="78"/>
      <c r="BJ26" s="78"/>
      <c r="BK26" s="78"/>
      <c r="BL26" s="78"/>
      <c r="BM26" s="78"/>
      <c r="BN26" s="78"/>
      <c r="BO26" s="78"/>
      <c r="BP26" s="78"/>
      <c r="BQ26" s="78"/>
      <c r="BR26" s="78"/>
      <c r="BS26" s="78"/>
      <c r="BT26" s="78"/>
      <c r="BU26" s="78"/>
      <c r="BV26" s="78"/>
      <c r="BW26" s="78"/>
      <c r="BX26" s="78"/>
      <c r="BY26" s="78"/>
      <c r="BZ26" s="78"/>
      <c r="CA26" s="78"/>
      <c r="CB26" s="78"/>
      <c r="CC26" s="78"/>
      <c r="CD26" s="78"/>
      <c r="CE26" s="78"/>
      <c r="CF26" s="78"/>
      <c r="CG26" s="78"/>
      <c r="CH26" s="78"/>
      <c r="CI26" s="78"/>
      <c r="CJ26" s="78"/>
      <c r="CK26" s="78"/>
      <c r="CL26" s="78"/>
      <c r="CM26" s="78"/>
      <c r="CN26" s="78"/>
      <c r="CO26" s="78"/>
      <c r="CP26" s="78"/>
      <c r="CQ26" s="78"/>
      <c r="CR26" s="78"/>
      <c r="CS26" s="78"/>
      <c r="CT26" s="78"/>
      <c r="CU26" s="78"/>
      <c r="CV26" s="78"/>
      <c r="CW26" s="78"/>
      <c r="CX26" s="78"/>
      <c r="CY26" s="78"/>
      <c r="CZ26" s="78"/>
      <c r="DA26" s="78"/>
      <c r="DB26" s="78"/>
      <c r="DC26" s="78"/>
      <c r="DD26" s="78"/>
      <c r="DE26" s="78"/>
      <c r="DF26" s="78"/>
      <c r="DG26" s="78"/>
      <c r="DH26" s="78"/>
      <c r="DI26" s="78"/>
      <c r="DJ26" s="78"/>
      <c r="DK26" s="78"/>
      <c r="DL26" s="78"/>
      <c r="DM26" s="78"/>
      <c r="DN26" s="78"/>
      <c r="DO26" s="78"/>
      <c r="DP26" s="78"/>
      <c r="DQ26" s="78"/>
      <c r="DR26" s="78"/>
      <c r="DS26" s="78"/>
      <c r="DT26" s="78"/>
      <c r="DU26" s="78"/>
      <c r="DV26" s="78"/>
      <c r="DW26" s="78"/>
      <c r="DX26" s="78"/>
      <c r="DY26" s="78"/>
      <c r="DZ26" s="78"/>
      <c r="EA26" s="78"/>
      <c r="EB26" s="78"/>
      <c r="EC26" s="78"/>
      <c r="ED26" s="78"/>
      <c r="EE26" s="78"/>
      <c r="EF26" s="78"/>
      <c r="EG26" s="78"/>
      <c r="EH26" s="78"/>
      <c r="EI26" s="78"/>
      <c r="EJ26" s="78"/>
      <c r="EK26" s="78"/>
      <c r="EL26" s="78"/>
      <c r="EM26" s="78"/>
      <c r="EN26" s="78"/>
      <c r="EO26" s="78"/>
      <c r="EP26" s="78"/>
      <c r="EQ26" s="78"/>
      <c r="ER26" s="78"/>
      <c r="ES26" s="78"/>
      <c r="ET26" s="78"/>
      <c r="EU26" s="78"/>
      <c r="EV26" s="78"/>
      <c r="EW26" s="78"/>
      <c r="EX26" s="78"/>
      <c r="EY26" s="78"/>
      <c r="EZ26" s="78"/>
      <c r="FA26" s="78"/>
      <c r="FB26" s="78"/>
      <c r="FC26" s="78"/>
      <c r="FD26" s="78"/>
      <c r="FE26" s="78"/>
      <c r="FF26" s="78"/>
      <c r="FG26" s="78"/>
      <c r="FH26" s="78"/>
      <c r="FI26" s="78"/>
      <c r="FJ26" s="78"/>
      <c r="FK26" s="78"/>
      <c r="FL26" s="78"/>
      <c r="FM26" s="78"/>
      <c r="FN26" s="78"/>
      <c r="FO26" s="78"/>
      <c r="FP26" s="78"/>
      <c r="FQ26" s="78"/>
      <c r="FR26" s="78"/>
      <c r="FS26" s="78"/>
      <c r="FT26" s="78"/>
      <c r="FU26" s="78"/>
      <c r="FV26" s="78"/>
      <c r="FW26" s="78"/>
      <c r="FX26" s="78"/>
      <c r="FY26" s="78"/>
      <c r="FZ26" s="78"/>
      <c r="GA26" s="78"/>
      <c r="GB26" s="78"/>
      <c r="GC26" s="78"/>
      <c r="GD26" s="78"/>
      <c r="GE26" s="78"/>
      <c r="GF26" s="78"/>
      <c r="GG26" s="78"/>
      <c r="GH26" s="78"/>
      <c r="GI26" s="78"/>
      <c r="GJ26" s="78"/>
      <c r="GK26" s="78"/>
      <c r="GL26" s="78"/>
      <c r="GM26" s="78"/>
      <c r="GN26" s="78"/>
      <c r="GO26" s="78"/>
      <c r="GP26" s="78"/>
      <c r="GQ26" s="78"/>
      <c r="GR26" s="78"/>
      <c r="GS26" s="78"/>
      <c r="GT26" s="78"/>
      <c r="GU26" s="78"/>
      <c r="GV26" s="78"/>
      <c r="GW26" s="78"/>
      <c r="GX26" s="78"/>
      <c r="GY26" s="78"/>
      <c r="GZ26" s="78"/>
      <c r="HA26" s="78"/>
      <c r="HB26" s="78"/>
      <c r="HC26" s="78"/>
      <c r="HD26" s="78"/>
      <c r="HE26" s="78"/>
      <c r="HF26" s="78"/>
      <c r="HG26" s="78"/>
      <c r="HH26" s="78"/>
      <c r="HI26" s="78"/>
      <c r="HJ26" s="78"/>
      <c r="HK26" s="78"/>
      <c r="HL26" s="78"/>
      <c r="HM26" s="78"/>
      <c r="HN26" s="78"/>
      <c r="HO26" s="78"/>
      <c r="HP26" s="78"/>
      <c r="HQ26" s="78"/>
      <c r="HR26" s="78"/>
      <c r="HS26" s="78"/>
      <c r="HT26" s="78"/>
      <c r="HU26" s="78"/>
      <c r="HV26" s="78"/>
      <c r="HW26" s="78"/>
      <c r="HX26" s="78"/>
      <c r="HY26" s="78"/>
      <c r="HZ26" s="78"/>
      <c r="IA26" s="78"/>
      <c r="IB26" s="78"/>
      <c r="IC26" s="78"/>
      <c r="ID26" s="78"/>
      <c r="IE26" s="78"/>
      <c r="IF26" s="78"/>
      <c r="IG26" s="78"/>
      <c r="IH26" s="78"/>
      <c r="II26" s="78"/>
      <c r="IJ26" s="78"/>
    </row>
    <row r="27" spans="1:244" x14ac:dyDescent="0.2">
      <c r="A27" s="103"/>
      <c r="B27" s="102" t="s">
        <v>93</v>
      </c>
      <c r="C27" s="95">
        <f>+C22+C22*'CUSTO (COM VALORES)'!D176/100</f>
        <v>308129.23902993352</v>
      </c>
      <c r="D27" s="101"/>
      <c r="E27" s="101"/>
      <c r="F27" s="101"/>
      <c r="G27" s="107">
        <f>+G24+G24*'CUSTO (COM VALORES)'!D176/100</f>
        <v>148358.25401318108</v>
      </c>
      <c r="H27" s="106"/>
      <c r="I27" s="105"/>
      <c r="J27" s="104"/>
      <c r="K27" s="107">
        <f>+K24+K24*'CUSTO (COM VALORES)'!D176/100</f>
        <v>155150.49085225794</v>
      </c>
      <c r="L27" s="106"/>
      <c r="M27" s="105"/>
      <c r="N27" s="104"/>
      <c r="O27" s="107">
        <f>+O24+O24*'CUSTO (COM VALORES)'!D176/100</f>
        <v>4620.4941644944938</v>
      </c>
      <c r="P27" s="106"/>
      <c r="Q27" s="105"/>
      <c r="R27" s="104"/>
      <c r="S27" s="78"/>
      <c r="T27" s="78"/>
      <c r="U27" s="78"/>
      <c r="V27" s="78"/>
      <c r="W27" s="78"/>
      <c r="X27" s="78"/>
      <c r="Y27" s="78"/>
      <c r="Z27" s="78"/>
      <c r="AA27" s="78"/>
      <c r="AB27" s="78"/>
      <c r="AC27" s="78"/>
      <c r="AD27" s="78"/>
      <c r="AE27" s="78"/>
      <c r="AF27" s="78"/>
      <c r="AG27" s="78"/>
      <c r="AH27" s="78"/>
      <c r="AI27" s="78"/>
      <c r="AJ27" s="78"/>
      <c r="AK27" s="78"/>
      <c r="AL27" s="78"/>
      <c r="AM27" s="78"/>
      <c r="AN27" s="78"/>
      <c r="AO27" s="78"/>
      <c r="AP27" s="78"/>
      <c r="AQ27" s="78"/>
      <c r="AR27" s="78"/>
      <c r="AS27" s="78"/>
      <c r="AT27" s="78"/>
      <c r="AU27" s="78"/>
      <c r="AV27" s="78"/>
      <c r="AW27" s="78"/>
      <c r="AX27" s="78"/>
      <c r="AY27" s="78"/>
      <c r="AZ27" s="78"/>
      <c r="BA27" s="78"/>
      <c r="BB27" s="78"/>
      <c r="BC27" s="78"/>
      <c r="BD27" s="78"/>
      <c r="BE27" s="78"/>
      <c r="BF27" s="78"/>
      <c r="BG27" s="78"/>
      <c r="BH27" s="78"/>
      <c r="BI27" s="78"/>
      <c r="BJ27" s="78"/>
      <c r="BK27" s="78"/>
      <c r="BL27" s="78"/>
      <c r="BM27" s="78"/>
      <c r="BN27" s="78"/>
      <c r="BO27" s="78"/>
      <c r="BP27" s="78"/>
      <c r="BQ27" s="78"/>
      <c r="BR27" s="78"/>
      <c r="BS27" s="78"/>
      <c r="BT27" s="78"/>
      <c r="BU27" s="78"/>
      <c r="BV27" s="78"/>
      <c r="BW27" s="78"/>
      <c r="BX27" s="78"/>
      <c r="BY27" s="78"/>
      <c r="BZ27" s="78"/>
      <c r="CA27" s="78"/>
      <c r="CB27" s="78"/>
      <c r="CC27" s="78"/>
      <c r="CD27" s="78"/>
      <c r="CE27" s="78"/>
      <c r="CF27" s="78"/>
      <c r="CG27" s="78"/>
      <c r="CH27" s="78"/>
      <c r="CI27" s="78"/>
      <c r="CJ27" s="78"/>
      <c r="CK27" s="78"/>
      <c r="CL27" s="78"/>
      <c r="CM27" s="78"/>
      <c r="CN27" s="78"/>
      <c r="CO27" s="78"/>
      <c r="CP27" s="78"/>
      <c r="CQ27" s="78"/>
      <c r="CR27" s="78"/>
      <c r="CS27" s="78"/>
      <c r="CT27" s="78"/>
      <c r="CU27" s="78"/>
      <c r="CV27" s="78"/>
      <c r="CW27" s="78"/>
      <c r="CX27" s="78"/>
      <c r="CY27" s="78"/>
      <c r="CZ27" s="78"/>
      <c r="DA27" s="78"/>
      <c r="DB27" s="78"/>
      <c r="DC27" s="78"/>
      <c r="DD27" s="78"/>
      <c r="DE27" s="78"/>
      <c r="DF27" s="78"/>
      <c r="DG27" s="78"/>
      <c r="DH27" s="78"/>
      <c r="DI27" s="78"/>
      <c r="DJ27" s="78"/>
      <c r="DK27" s="78"/>
      <c r="DL27" s="78"/>
      <c r="DM27" s="78"/>
      <c r="DN27" s="78"/>
      <c r="DO27" s="78"/>
      <c r="DP27" s="78"/>
      <c r="DQ27" s="78"/>
      <c r="DR27" s="78"/>
      <c r="DS27" s="78"/>
      <c r="DT27" s="78"/>
      <c r="DU27" s="78"/>
      <c r="DV27" s="78"/>
      <c r="DW27" s="78"/>
      <c r="DX27" s="78"/>
      <c r="DY27" s="78"/>
      <c r="DZ27" s="78"/>
      <c r="EA27" s="78"/>
      <c r="EB27" s="78"/>
      <c r="EC27" s="78"/>
      <c r="ED27" s="78"/>
      <c r="EE27" s="78"/>
      <c r="EF27" s="78"/>
      <c r="EG27" s="78"/>
      <c r="EH27" s="78"/>
      <c r="EI27" s="78"/>
      <c r="EJ27" s="78"/>
      <c r="EK27" s="78"/>
      <c r="EL27" s="78"/>
      <c r="EM27" s="78"/>
      <c r="EN27" s="78"/>
      <c r="EO27" s="78"/>
      <c r="EP27" s="78"/>
      <c r="EQ27" s="78"/>
      <c r="ER27" s="78"/>
      <c r="ES27" s="78"/>
      <c r="ET27" s="78"/>
      <c r="EU27" s="78"/>
      <c r="EV27" s="78"/>
      <c r="EW27" s="78"/>
      <c r="EX27" s="78"/>
      <c r="EY27" s="78"/>
      <c r="EZ27" s="78"/>
      <c r="FA27" s="78"/>
      <c r="FB27" s="78"/>
      <c r="FC27" s="78"/>
      <c r="FD27" s="78"/>
      <c r="FE27" s="78"/>
      <c r="FF27" s="78"/>
      <c r="FG27" s="78"/>
      <c r="FH27" s="78"/>
      <c r="FI27" s="78"/>
      <c r="FJ27" s="78"/>
      <c r="FK27" s="78"/>
      <c r="FL27" s="78"/>
      <c r="FM27" s="78"/>
      <c r="FN27" s="78"/>
      <c r="FO27" s="78"/>
      <c r="FP27" s="78"/>
      <c r="FQ27" s="78"/>
      <c r="FR27" s="78"/>
      <c r="FS27" s="78"/>
      <c r="FT27" s="78"/>
      <c r="FU27" s="78"/>
      <c r="FV27" s="78"/>
      <c r="FW27" s="78"/>
      <c r="FX27" s="78"/>
      <c r="FY27" s="78"/>
      <c r="FZ27" s="78"/>
      <c r="GA27" s="78"/>
      <c r="GB27" s="78"/>
      <c r="GC27" s="78"/>
      <c r="GD27" s="78"/>
      <c r="GE27" s="78"/>
      <c r="GF27" s="78"/>
      <c r="GG27" s="78"/>
      <c r="GH27" s="78"/>
      <c r="GI27" s="78"/>
      <c r="GJ27" s="78"/>
      <c r="GK27" s="78"/>
      <c r="GL27" s="78"/>
      <c r="GM27" s="78"/>
      <c r="GN27" s="78"/>
      <c r="GO27" s="78"/>
      <c r="GP27" s="78"/>
      <c r="GQ27" s="78"/>
      <c r="GR27" s="78"/>
      <c r="GS27" s="78"/>
      <c r="GT27" s="78"/>
      <c r="GU27" s="78"/>
      <c r="GV27" s="78"/>
      <c r="GW27" s="78"/>
      <c r="GX27" s="78"/>
      <c r="GY27" s="78"/>
      <c r="GZ27" s="78"/>
      <c r="HA27" s="78"/>
      <c r="HB27" s="78"/>
      <c r="HC27" s="78"/>
      <c r="HD27" s="78"/>
      <c r="HE27" s="78"/>
      <c r="HF27" s="78"/>
      <c r="HG27" s="78"/>
      <c r="HH27" s="78"/>
      <c r="HI27" s="78"/>
      <c r="HJ27" s="78"/>
      <c r="HK27" s="78"/>
      <c r="HL27" s="78"/>
      <c r="HM27" s="78"/>
      <c r="HN27" s="78"/>
      <c r="HO27" s="78"/>
      <c r="HP27" s="78"/>
      <c r="HQ27" s="78"/>
      <c r="HR27" s="78"/>
      <c r="HS27" s="78"/>
      <c r="HT27" s="78"/>
      <c r="HU27" s="78"/>
      <c r="HV27" s="78"/>
      <c r="HW27" s="78"/>
      <c r="HX27" s="78"/>
      <c r="HY27" s="78"/>
      <c r="HZ27" s="78"/>
      <c r="IA27" s="78"/>
      <c r="IB27" s="78"/>
      <c r="IC27" s="78"/>
      <c r="ID27" s="78"/>
      <c r="IE27" s="78"/>
      <c r="IF27" s="78"/>
      <c r="IG27" s="78"/>
      <c r="IH27" s="78"/>
      <c r="II27" s="78"/>
      <c r="IJ27" s="78"/>
    </row>
    <row r="28" spans="1:244" x14ac:dyDescent="0.2">
      <c r="A28" s="103"/>
      <c r="B28" s="102" t="s">
        <v>92</v>
      </c>
      <c r="C28" s="96"/>
      <c r="D28" s="95">
        <f>+D22+D22*'CUSTO (COM VALORES)'!D176/100</f>
        <v>171795.35230114649</v>
      </c>
      <c r="E28" s="101"/>
      <c r="F28" s="101"/>
      <c r="G28" s="100"/>
      <c r="H28" s="99"/>
      <c r="I28" s="98">
        <f>+I25+I25*'CUSTO (COM VALORES)'!D176/100</f>
        <v>67914.641515483861</v>
      </c>
      <c r="J28" s="97"/>
      <c r="K28" s="100"/>
      <c r="L28" s="99"/>
      <c r="M28" s="98">
        <f>+M25+M25*'CUSTO (COM VALORES)'!D176/100</f>
        <v>73602.963670229889</v>
      </c>
      <c r="N28" s="97"/>
      <c r="O28" s="100"/>
      <c r="P28" s="99"/>
      <c r="Q28" s="98">
        <f>+Q25+Q25*'CUSTO (COM VALORES)'!D176/100</f>
        <v>30277.747115432736</v>
      </c>
      <c r="R28" s="97"/>
      <c r="S28" s="78"/>
      <c r="T28" s="78"/>
      <c r="U28" s="78"/>
      <c r="V28" s="78"/>
      <c r="W28" s="78"/>
      <c r="X28" s="78"/>
      <c r="Y28" s="78"/>
      <c r="Z28" s="78"/>
      <c r="AA28" s="78"/>
      <c r="AB28" s="78"/>
      <c r="AC28" s="78"/>
      <c r="AD28" s="78"/>
      <c r="AE28" s="78"/>
      <c r="AF28" s="78"/>
      <c r="AG28" s="78"/>
      <c r="AH28" s="78"/>
      <c r="AI28" s="78"/>
      <c r="AJ28" s="78"/>
      <c r="AK28" s="78"/>
      <c r="AL28" s="78"/>
      <c r="AM28" s="78"/>
      <c r="AN28" s="78"/>
      <c r="AO28" s="78"/>
      <c r="AP28" s="78"/>
      <c r="AQ28" s="78"/>
      <c r="AR28" s="78"/>
      <c r="AS28" s="78"/>
      <c r="AT28" s="78"/>
      <c r="AU28" s="78"/>
      <c r="AV28" s="78"/>
      <c r="AW28" s="78"/>
      <c r="AX28" s="78"/>
      <c r="AY28" s="78"/>
      <c r="AZ28" s="78"/>
      <c r="BA28" s="78"/>
      <c r="BB28" s="78"/>
      <c r="BC28" s="78"/>
      <c r="BD28" s="78"/>
      <c r="BE28" s="78"/>
      <c r="BF28" s="78"/>
      <c r="BG28" s="78"/>
      <c r="BH28" s="78"/>
      <c r="BI28" s="78"/>
      <c r="BJ28" s="78"/>
      <c r="BK28" s="78"/>
      <c r="BL28" s="78"/>
      <c r="BM28" s="78"/>
      <c r="BN28" s="78"/>
      <c r="BO28" s="78"/>
      <c r="BP28" s="78"/>
      <c r="BQ28" s="78"/>
      <c r="BR28" s="78"/>
      <c r="BS28" s="78"/>
      <c r="BT28" s="78"/>
      <c r="BU28" s="78"/>
      <c r="BV28" s="78"/>
      <c r="BW28" s="78"/>
      <c r="BX28" s="78"/>
      <c r="BY28" s="78"/>
      <c r="BZ28" s="78"/>
      <c r="CA28" s="78"/>
      <c r="CB28" s="78"/>
      <c r="CC28" s="78"/>
      <c r="CD28" s="78"/>
      <c r="CE28" s="78"/>
      <c r="CF28" s="78"/>
      <c r="CG28" s="78"/>
      <c r="CH28" s="78"/>
      <c r="CI28" s="78"/>
      <c r="CJ28" s="78"/>
      <c r="CK28" s="78"/>
      <c r="CL28" s="78"/>
      <c r="CM28" s="78"/>
      <c r="CN28" s="78"/>
      <c r="CO28" s="78"/>
      <c r="CP28" s="78"/>
      <c r="CQ28" s="78"/>
      <c r="CR28" s="78"/>
      <c r="CS28" s="78"/>
      <c r="CT28" s="78"/>
      <c r="CU28" s="78"/>
      <c r="CV28" s="78"/>
      <c r="CW28" s="78"/>
      <c r="CX28" s="78"/>
      <c r="CY28" s="78"/>
      <c r="CZ28" s="78"/>
      <c r="DA28" s="78"/>
      <c r="DB28" s="78"/>
      <c r="DC28" s="78"/>
      <c r="DD28" s="78"/>
      <c r="DE28" s="78"/>
      <c r="DF28" s="78"/>
      <c r="DG28" s="78"/>
      <c r="DH28" s="78"/>
      <c r="DI28" s="78"/>
      <c r="DJ28" s="78"/>
      <c r="DK28" s="78"/>
      <c r="DL28" s="78"/>
      <c r="DM28" s="78"/>
      <c r="DN28" s="78"/>
      <c r="DO28" s="78"/>
      <c r="DP28" s="78"/>
      <c r="DQ28" s="78"/>
      <c r="DR28" s="78"/>
      <c r="DS28" s="78"/>
      <c r="DT28" s="78"/>
      <c r="DU28" s="78"/>
      <c r="DV28" s="78"/>
      <c r="DW28" s="78"/>
      <c r="DX28" s="78"/>
      <c r="DY28" s="78"/>
      <c r="DZ28" s="78"/>
      <c r="EA28" s="78"/>
      <c r="EB28" s="78"/>
      <c r="EC28" s="78"/>
      <c r="ED28" s="78"/>
      <c r="EE28" s="78"/>
      <c r="EF28" s="78"/>
      <c r="EG28" s="78"/>
      <c r="EH28" s="78"/>
      <c r="EI28" s="78"/>
      <c r="EJ28" s="78"/>
      <c r="EK28" s="78"/>
      <c r="EL28" s="78"/>
      <c r="EM28" s="78"/>
      <c r="EN28" s="78"/>
      <c r="EO28" s="78"/>
      <c r="EP28" s="78"/>
      <c r="EQ28" s="78"/>
      <c r="ER28" s="78"/>
      <c r="ES28" s="78"/>
      <c r="ET28" s="78"/>
      <c r="EU28" s="78"/>
      <c r="EV28" s="78"/>
      <c r="EW28" s="78"/>
      <c r="EX28" s="78"/>
      <c r="EY28" s="78"/>
      <c r="EZ28" s="78"/>
      <c r="FA28" s="78"/>
      <c r="FB28" s="78"/>
      <c r="FC28" s="78"/>
      <c r="FD28" s="78"/>
      <c r="FE28" s="78"/>
      <c r="FF28" s="78"/>
      <c r="FG28" s="78"/>
      <c r="FH28" s="78"/>
      <c r="FI28" s="78"/>
      <c r="FJ28" s="78"/>
      <c r="FK28" s="78"/>
      <c r="FL28" s="78"/>
      <c r="FM28" s="78"/>
      <c r="FN28" s="78"/>
      <c r="FO28" s="78"/>
      <c r="FP28" s="78"/>
      <c r="FQ28" s="78"/>
      <c r="FR28" s="78"/>
      <c r="FS28" s="78"/>
      <c r="FT28" s="78"/>
      <c r="FU28" s="78"/>
      <c r="FV28" s="78"/>
      <c r="FW28" s="78"/>
      <c r="FX28" s="78"/>
      <c r="FY28" s="78"/>
      <c r="FZ28" s="78"/>
      <c r="GA28" s="78"/>
      <c r="GB28" s="78"/>
      <c r="GC28" s="78"/>
      <c r="GD28" s="78"/>
      <c r="GE28" s="78"/>
      <c r="GF28" s="78"/>
      <c r="GG28" s="78"/>
      <c r="GH28" s="78"/>
      <c r="GI28" s="78"/>
      <c r="GJ28" s="78"/>
      <c r="GK28" s="78"/>
      <c r="GL28" s="78"/>
      <c r="GM28" s="78"/>
      <c r="GN28" s="78"/>
      <c r="GO28" s="78"/>
      <c r="GP28" s="78"/>
      <c r="GQ28" s="78"/>
      <c r="GR28" s="78"/>
      <c r="GS28" s="78"/>
      <c r="GT28" s="78"/>
      <c r="GU28" s="78"/>
      <c r="GV28" s="78"/>
      <c r="GW28" s="78"/>
      <c r="GX28" s="78"/>
      <c r="GY28" s="78"/>
      <c r="GZ28" s="78"/>
      <c r="HA28" s="78"/>
      <c r="HB28" s="78"/>
      <c r="HC28" s="78"/>
      <c r="HD28" s="78"/>
      <c r="HE28" s="78"/>
      <c r="HF28" s="78"/>
      <c r="HG28" s="78"/>
      <c r="HH28" s="78"/>
      <c r="HI28" s="78"/>
      <c r="HJ28" s="78"/>
      <c r="HK28" s="78"/>
      <c r="HL28" s="78"/>
      <c r="HM28" s="78"/>
      <c r="HN28" s="78"/>
      <c r="HO28" s="78"/>
      <c r="HP28" s="78"/>
      <c r="HQ28" s="78"/>
      <c r="HR28" s="78"/>
      <c r="HS28" s="78"/>
      <c r="HT28" s="78"/>
      <c r="HU28" s="78"/>
      <c r="HV28" s="78"/>
      <c r="HW28" s="78"/>
      <c r="HX28" s="78"/>
      <c r="HY28" s="78"/>
      <c r="HZ28" s="78"/>
      <c r="IA28" s="78"/>
      <c r="IB28" s="78"/>
      <c r="IC28" s="78"/>
      <c r="ID28" s="78"/>
      <c r="IE28" s="78"/>
      <c r="IF28" s="78"/>
      <c r="IG28" s="78"/>
      <c r="IH28" s="78"/>
      <c r="II28" s="78"/>
      <c r="IJ28" s="78"/>
    </row>
    <row r="29" spans="1:244" x14ac:dyDescent="0.2">
      <c r="A29" s="93"/>
      <c r="B29" s="92" t="s">
        <v>91</v>
      </c>
      <c r="C29" s="96"/>
      <c r="D29" s="90"/>
      <c r="E29" s="95">
        <f>+E22+E22*'CUSTO (COM VALORES)'!D176/100</f>
        <v>479924.59133107995</v>
      </c>
      <c r="F29" s="90"/>
      <c r="G29" s="94"/>
      <c r="H29" s="88"/>
      <c r="I29" s="87"/>
      <c r="J29" s="86"/>
      <c r="K29" s="94"/>
      <c r="L29" s="88"/>
      <c r="M29" s="87"/>
      <c r="N29" s="86"/>
      <c r="O29" s="94"/>
      <c r="P29" s="88"/>
      <c r="Q29" s="87"/>
      <c r="R29" s="86"/>
      <c r="S29" s="78"/>
      <c r="T29" s="78"/>
      <c r="U29" s="78"/>
      <c r="V29" s="78"/>
      <c r="W29" s="78"/>
      <c r="X29" s="78"/>
      <c r="Y29" s="78"/>
      <c r="Z29" s="78"/>
      <c r="AA29" s="78"/>
      <c r="AB29" s="78"/>
      <c r="AC29" s="78"/>
      <c r="AD29" s="78"/>
      <c r="AE29" s="78"/>
      <c r="AF29" s="78"/>
      <c r="AG29" s="78"/>
      <c r="AH29" s="78"/>
      <c r="AI29" s="78"/>
      <c r="AJ29" s="78"/>
      <c r="AK29" s="78"/>
      <c r="AL29" s="78"/>
      <c r="AM29" s="78"/>
      <c r="AN29" s="78"/>
      <c r="AO29" s="78"/>
      <c r="AP29" s="78"/>
      <c r="AQ29" s="78"/>
      <c r="AR29" s="78"/>
      <c r="AS29" s="78"/>
      <c r="AT29" s="78"/>
      <c r="AU29" s="78"/>
      <c r="AV29" s="78"/>
      <c r="AW29" s="78"/>
      <c r="AX29" s="78"/>
      <c r="AY29" s="78"/>
      <c r="AZ29" s="78"/>
      <c r="BA29" s="78"/>
      <c r="BB29" s="78"/>
      <c r="BC29" s="78"/>
      <c r="BD29" s="78"/>
      <c r="BE29" s="78"/>
      <c r="BF29" s="78"/>
      <c r="BG29" s="78"/>
      <c r="BH29" s="78"/>
      <c r="BI29" s="78"/>
      <c r="BJ29" s="78"/>
      <c r="BK29" s="78"/>
      <c r="BL29" s="78"/>
      <c r="BM29" s="78"/>
      <c r="BN29" s="78"/>
      <c r="BO29" s="78"/>
      <c r="BP29" s="78"/>
      <c r="BQ29" s="78"/>
      <c r="BR29" s="78"/>
      <c r="BS29" s="78"/>
      <c r="BT29" s="78"/>
      <c r="BU29" s="78"/>
      <c r="BV29" s="78"/>
      <c r="BW29" s="78"/>
      <c r="BX29" s="78"/>
      <c r="BY29" s="78"/>
      <c r="BZ29" s="78"/>
      <c r="CA29" s="78"/>
      <c r="CB29" s="78"/>
      <c r="CC29" s="78"/>
      <c r="CD29" s="78"/>
      <c r="CE29" s="78"/>
      <c r="CF29" s="78"/>
      <c r="CG29" s="78"/>
      <c r="CH29" s="78"/>
      <c r="CI29" s="78"/>
      <c r="CJ29" s="78"/>
      <c r="CK29" s="78"/>
      <c r="CL29" s="78"/>
      <c r="CM29" s="78"/>
      <c r="CN29" s="78"/>
      <c r="CO29" s="78"/>
      <c r="CP29" s="78"/>
      <c r="CQ29" s="78"/>
      <c r="CR29" s="78"/>
      <c r="CS29" s="78"/>
      <c r="CT29" s="78"/>
      <c r="CU29" s="78"/>
      <c r="CV29" s="78"/>
      <c r="CW29" s="78"/>
      <c r="CX29" s="78"/>
      <c r="CY29" s="78"/>
      <c r="CZ29" s="78"/>
      <c r="DA29" s="78"/>
      <c r="DB29" s="78"/>
      <c r="DC29" s="78"/>
      <c r="DD29" s="78"/>
      <c r="DE29" s="78"/>
      <c r="DF29" s="78"/>
      <c r="DG29" s="78"/>
      <c r="DH29" s="78"/>
      <c r="DI29" s="78"/>
      <c r="DJ29" s="78"/>
      <c r="DK29" s="78"/>
      <c r="DL29" s="78"/>
      <c r="DM29" s="78"/>
      <c r="DN29" s="78"/>
      <c r="DO29" s="78"/>
      <c r="DP29" s="78"/>
      <c r="DQ29" s="78"/>
      <c r="DR29" s="78"/>
      <c r="DS29" s="78"/>
      <c r="DT29" s="78"/>
      <c r="DU29" s="78"/>
      <c r="DV29" s="78"/>
      <c r="DW29" s="78"/>
      <c r="DX29" s="78"/>
      <c r="DY29" s="78"/>
      <c r="DZ29" s="78"/>
      <c r="EA29" s="78"/>
      <c r="EB29" s="78"/>
      <c r="EC29" s="78"/>
      <c r="ED29" s="78"/>
      <c r="EE29" s="78"/>
      <c r="EF29" s="78"/>
      <c r="EG29" s="78"/>
      <c r="EH29" s="78"/>
      <c r="EI29" s="78"/>
      <c r="EJ29" s="78"/>
      <c r="EK29" s="78"/>
      <c r="EL29" s="78"/>
      <c r="EM29" s="78"/>
      <c r="EN29" s="78"/>
      <c r="EO29" s="78"/>
      <c r="EP29" s="78"/>
      <c r="EQ29" s="78"/>
      <c r="ER29" s="78"/>
      <c r="ES29" s="78"/>
      <c r="ET29" s="78"/>
      <c r="EU29" s="78"/>
      <c r="EV29" s="78"/>
      <c r="EW29" s="78"/>
      <c r="EX29" s="78"/>
      <c r="EY29" s="78"/>
      <c r="EZ29" s="78"/>
      <c r="FA29" s="78"/>
      <c r="FB29" s="78"/>
      <c r="FC29" s="78"/>
      <c r="FD29" s="78"/>
      <c r="FE29" s="78"/>
      <c r="FF29" s="78"/>
      <c r="FG29" s="78"/>
      <c r="FH29" s="78"/>
      <c r="FI29" s="78"/>
      <c r="FJ29" s="78"/>
      <c r="FK29" s="78"/>
      <c r="FL29" s="78"/>
      <c r="FM29" s="78"/>
      <c r="FN29" s="78"/>
      <c r="FO29" s="78"/>
      <c r="FP29" s="78"/>
      <c r="FQ29" s="78"/>
      <c r="FR29" s="78"/>
      <c r="FS29" s="78"/>
      <c r="FT29" s="78"/>
      <c r="FU29" s="78"/>
      <c r="FV29" s="78"/>
      <c r="FW29" s="78"/>
      <c r="FX29" s="78"/>
      <c r="FY29" s="78"/>
      <c r="FZ29" s="78"/>
      <c r="GA29" s="78"/>
      <c r="GB29" s="78"/>
      <c r="GC29" s="78"/>
      <c r="GD29" s="78"/>
      <c r="GE29" s="78"/>
      <c r="GF29" s="78"/>
      <c r="GG29" s="78"/>
      <c r="GH29" s="78"/>
      <c r="GI29" s="78"/>
      <c r="GJ29" s="78"/>
      <c r="GK29" s="78"/>
      <c r="GL29" s="78"/>
      <c r="GM29" s="78"/>
      <c r="GN29" s="78"/>
      <c r="GO29" s="78"/>
      <c r="GP29" s="78"/>
      <c r="GQ29" s="78"/>
      <c r="GR29" s="78"/>
      <c r="GS29" s="78"/>
      <c r="GT29" s="78"/>
      <c r="GU29" s="78"/>
      <c r="GV29" s="78"/>
      <c r="GW29" s="78"/>
      <c r="GX29" s="78"/>
      <c r="GY29" s="78"/>
      <c r="GZ29" s="78"/>
      <c r="HA29" s="78"/>
      <c r="HB29" s="78"/>
      <c r="HC29" s="78"/>
      <c r="HD29" s="78"/>
      <c r="HE29" s="78"/>
      <c r="HF29" s="78"/>
      <c r="HG29" s="78"/>
      <c r="HH29" s="78"/>
      <c r="HI29" s="78"/>
      <c r="HJ29" s="78"/>
      <c r="HK29" s="78"/>
      <c r="HL29" s="78"/>
      <c r="HM29" s="78"/>
      <c r="HN29" s="78"/>
      <c r="HO29" s="78"/>
      <c r="HP29" s="78"/>
      <c r="HQ29" s="78"/>
      <c r="HR29" s="78"/>
      <c r="HS29" s="78"/>
      <c r="HT29" s="78"/>
      <c r="HU29" s="78"/>
      <c r="HV29" s="78"/>
      <c r="HW29" s="78"/>
      <c r="HX29" s="78"/>
      <c r="HY29" s="78"/>
      <c r="HZ29" s="78"/>
      <c r="IA29" s="78"/>
      <c r="IB29" s="78"/>
      <c r="IC29" s="78"/>
      <c r="ID29" s="78"/>
      <c r="IE29" s="78"/>
      <c r="IF29" s="78"/>
      <c r="IG29" s="78"/>
      <c r="IH29" s="78"/>
      <c r="II29" s="78"/>
      <c r="IJ29" s="78"/>
    </row>
    <row r="30" spans="1:244" x14ac:dyDescent="0.2">
      <c r="A30" s="93"/>
      <c r="B30" s="92"/>
      <c r="C30" s="91"/>
      <c r="D30" s="90"/>
      <c r="E30" s="90"/>
      <c r="F30" s="90"/>
      <c r="G30" s="94"/>
      <c r="H30" s="88"/>
      <c r="I30" s="87"/>
      <c r="J30" s="86"/>
      <c r="K30" s="94"/>
      <c r="L30" s="88"/>
      <c r="M30" s="87"/>
      <c r="N30" s="86"/>
      <c r="O30" s="94"/>
      <c r="P30" s="88"/>
      <c r="Q30" s="87"/>
      <c r="R30" s="86"/>
      <c r="S30" s="78"/>
      <c r="T30" s="78"/>
      <c r="U30" s="78"/>
      <c r="V30" s="78"/>
      <c r="W30" s="78"/>
      <c r="X30" s="78"/>
      <c r="Y30" s="78"/>
      <c r="Z30" s="78"/>
      <c r="AA30" s="78"/>
      <c r="AB30" s="78"/>
      <c r="AC30" s="78"/>
      <c r="AD30" s="78"/>
      <c r="AE30" s="78"/>
      <c r="AF30" s="78"/>
      <c r="AG30" s="78"/>
      <c r="AH30" s="78"/>
      <c r="AI30" s="78"/>
      <c r="AJ30" s="78"/>
      <c r="AK30" s="78"/>
      <c r="AL30" s="78"/>
      <c r="AM30" s="78"/>
      <c r="AN30" s="78"/>
      <c r="AO30" s="78"/>
      <c r="AP30" s="78"/>
      <c r="AQ30" s="78"/>
      <c r="AR30" s="78"/>
      <c r="AS30" s="78"/>
      <c r="AT30" s="78"/>
      <c r="AU30" s="78"/>
      <c r="AV30" s="78"/>
      <c r="AW30" s="78"/>
      <c r="AX30" s="78"/>
      <c r="AY30" s="78"/>
      <c r="AZ30" s="78"/>
      <c r="BA30" s="78"/>
      <c r="BB30" s="78"/>
      <c r="BC30" s="78"/>
      <c r="BD30" s="78"/>
      <c r="BE30" s="78"/>
      <c r="BF30" s="78"/>
      <c r="BG30" s="78"/>
      <c r="BH30" s="78"/>
      <c r="BI30" s="78"/>
      <c r="BJ30" s="78"/>
      <c r="BK30" s="78"/>
      <c r="BL30" s="78"/>
      <c r="BM30" s="78"/>
      <c r="BN30" s="78"/>
      <c r="BO30" s="78"/>
      <c r="BP30" s="78"/>
      <c r="BQ30" s="78"/>
      <c r="BR30" s="78"/>
      <c r="BS30" s="78"/>
      <c r="BT30" s="78"/>
      <c r="BU30" s="78"/>
      <c r="BV30" s="78"/>
      <c r="BW30" s="78"/>
      <c r="BX30" s="78"/>
      <c r="BY30" s="78"/>
      <c r="BZ30" s="78"/>
      <c r="CA30" s="78"/>
      <c r="CB30" s="78"/>
      <c r="CC30" s="78"/>
      <c r="CD30" s="78"/>
      <c r="CE30" s="78"/>
      <c r="CF30" s="78"/>
      <c r="CG30" s="78"/>
      <c r="CH30" s="78"/>
      <c r="CI30" s="78"/>
      <c r="CJ30" s="78"/>
      <c r="CK30" s="78"/>
      <c r="CL30" s="78"/>
      <c r="CM30" s="78"/>
      <c r="CN30" s="78"/>
      <c r="CO30" s="78"/>
      <c r="CP30" s="78"/>
      <c r="CQ30" s="78"/>
      <c r="CR30" s="78"/>
      <c r="CS30" s="78"/>
      <c r="CT30" s="78"/>
      <c r="CU30" s="78"/>
      <c r="CV30" s="78"/>
      <c r="CW30" s="78"/>
      <c r="CX30" s="78"/>
      <c r="CY30" s="78"/>
      <c r="CZ30" s="78"/>
      <c r="DA30" s="78"/>
      <c r="DB30" s="78"/>
      <c r="DC30" s="78"/>
      <c r="DD30" s="78"/>
      <c r="DE30" s="78"/>
      <c r="DF30" s="78"/>
      <c r="DG30" s="78"/>
      <c r="DH30" s="78"/>
      <c r="DI30" s="78"/>
      <c r="DJ30" s="78"/>
      <c r="DK30" s="78"/>
      <c r="DL30" s="78"/>
      <c r="DM30" s="78"/>
      <c r="DN30" s="78"/>
      <c r="DO30" s="78"/>
      <c r="DP30" s="78"/>
      <c r="DQ30" s="78"/>
      <c r="DR30" s="78"/>
      <c r="DS30" s="78"/>
      <c r="DT30" s="78"/>
      <c r="DU30" s="78"/>
      <c r="DV30" s="78"/>
      <c r="DW30" s="78"/>
      <c r="DX30" s="78"/>
      <c r="DY30" s="78"/>
      <c r="DZ30" s="78"/>
      <c r="EA30" s="78"/>
      <c r="EB30" s="78"/>
      <c r="EC30" s="78"/>
      <c r="ED30" s="78"/>
      <c r="EE30" s="78"/>
      <c r="EF30" s="78"/>
      <c r="EG30" s="78"/>
      <c r="EH30" s="78"/>
      <c r="EI30" s="78"/>
      <c r="EJ30" s="78"/>
      <c r="EK30" s="78"/>
      <c r="EL30" s="78"/>
      <c r="EM30" s="78"/>
      <c r="EN30" s="78"/>
      <c r="EO30" s="78"/>
      <c r="EP30" s="78"/>
      <c r="EQ30" s="78"/>
      <c r="ER30" s="78"/>
      <c r="ES30" s="78"/>
      <c r="ET30" s="78"/>
      <c r="EU30" s="78"/>
      <c r="EV30" s="78"/>
      <c r="EW30" s="78"/>
      <c r="EX30" s="78"/>
      <c r="EY30" s="78"/>
      <c r="EZ30" s="78"/>
      <c r="FA30" s="78"/>
      <c r="FB30" s="78"/>
      <c r="FC30" s="78"/>
      <c r="FD30" s="78"/>
      <c r="FE30" s="78"/>
      <c r="FF30" s="78"/>
      <c r="FG30" s="78"/>
      <c r="FH30" s="78"/>
      <c r="FI30" s="78"/>
      <c r="FJ30" s="78"/>
      <c r="FK30" s="78"/>
      <c r="FL30" s="78"/>
      <c r="FM30" s="78"/>
      <c r="FN30" s="78"/>
      <c r="FO30" s="78"/>
      <c r="FP30" s="78"/>
      <c r="FQ30" s="78"/>
      <c r="FR30" s="78"/>
      <c r="FS30" s="78"/>
      <c r="FT30" s="78"/>
      <c r="FU30" s="78"/>
      <c r="FV30" s="78"/>
      <c r="FW30" s="78"/>
      <c r="FX30" s="78"/>
      <c r="FY30" s="78"/>
      <c r="FZ30" s="78"/>
      <c r="GA30" s="78"/>
      <c r="GB30" s="78"/>
      <c r="GC30" s="78"/>
      <c r="GD30" s="78"/>
      <c r="GE30" s="78"/>
      <c r="GF30" s="78"/>
      <c r="GG30" s="78"/>
      <c r="GH30" s="78"/>
      <c r="GI30" s="78"/>
      <c r="GJ30" s="78"/>
      <c r="GK30" s="78"/>
      <c r="GL30" s="78"/>
      <c r="GM30" s="78"/>
      <c r="GN30" s="78"/>
      <c r="GO30" s="78"/>
      <c r="GP30" s="78"/>
      <c r="GQ30" s="78"/>
      <c r="GR30" s="78"/>
      <c r="GS30" s="78"/>
      <c r="GT30" s="78"/>
      <c r="GU30" s="78"/>
      <c r="GV30" s="78"/>
      <c r="GW30" s="78"/>
      <c r="GX30" s="78"/>
      <c r="GY30" s="78"/>
      <c r="GZ30" s="78"/>
      <c r="HA30" s="78"/>
      <c r="HB30" s="78"/>
      <c r="HC30" s="78"/>
      <c r="HD30" s="78"/>
      <c r="HE30" s="78"/>
      <c r="HF30" s="78"/>
      <c r="HG30" s="78"/>
      <c r="HH30" s="78"/>
      <c r="HI30" s="78"/>
      <c r="HJ30" s="78"/>
      <c r="HK30" s="78"/>
      <c r="HL30" s="78"/>
      <c r="HM30" s="78"/>
      <c r="HN30" s="78"/>
      <c r="HO30" s="78"/>
      <c r="HP30" s="78"/>
      <c r="HQ30" s="78"/>
      <c r="HR30" s="78"/>
      <c r="HS30" s="78"/>
      <c r="HT30" s="78"/>
      <c r="HU30" s="78"/>
      <c r="HV30" s="78"/>
      <c r="HW30" s="78"/>
      <c r="HX30" s="78"/>
      <c r="HY30" s="78"/>
      <c r="HZ30" s="78"/>
      <c r="IA30" s="78"/>
      <c r="IB30" s="78"/>
      <c r="IC30" s="78"/>
      <c r="ID30" s="78"/>
      <c r="IE30" s="78"/>
      <c r="IF30" s="78"/>
      <c r="IG30" s="78"/>
      <c r="IH30" s="78"/>
      <c r="II30" s="78"/>
      <c r="IJ30" s="78"/>
    </row>
    <row r="31" spans="1:244" x14ac:dyDescent="0.2">
      <c r="A31" s="93"/>
      <c r="B31" s="92" t="s">
        <v>90</v>
      </c>
      <c r="C31" s="91"/>
      <c r="D31" s="90"/>
      <c r="E31" s="90"/>
      <c r="F31" s="90"/>
      <c r="G31" s="89"/>
      <c r="H31" s="88"/>
      <c r="I31" s="87">
        <f>G27+I28</f>
        <v>216272.89552866493</v>
      </c>
      <c r="J31" s="86">
        <f>I31/E29</f>
        <v>0.45063932841788323</v>
      </c>
      <c r="K31" s="89"/>
      <c r="L31" s="88"/>
      <c r="M31" s="87">
        <f>K27+M28</f>
        <v>228753.45452248782</v>
      </c>
      <c r="N31" s="86">
        <f>M31/E29</f>
        <v>0.47664457844936803</v>
      </c>
      <c r="O31" s="89"/>
      <c r="P31" s="88"/>
      <c r="Q31" s="87">
        <f>O27+Q28</f>
        <v>34898.241279927228</v>
      </c>
      <c r="R31" s="86">
        <f>Q31/E29</f>
        <v>7.2716093132748821E-2</v>
      </c>
      <c r="S31" s="78"/>
      <c r="T31" s="78"/>
      <c r="U31" s="78"/>
      <c r="V31" s="78"/>
      <c r="W31" s="78"/>
      <c r="X31" s="78"/>
      <c r="Y31" s="78"/>
      <c r="Z31" s="78"/>
      <c r="AA31" s="78"/>
      <c r="AB31" s="78"/>
      <c r="AC31" s="78"/>
      <c r="AD31" s="78"/>
      <c r="AE31" s="78"/>
      <c r="AF31" s="78"/>
      <c r="AG31" s="78"/>
      <c r="AH31" s="78"/>
      <c r="AI31" s="78"/>
      <c r="AJ31" s="78"/>
      <c r="AK31" s="78"/>
      <c r="AL31" s="78"/>
      <c r="AM31" s="78"/>
      <c r="AN31" s="78"/>
      <c r="AO31" s="78"/>
      <c r="AP31" s="78"/>
      <c r="AQ31" s="78"/>
      <c r="AR31" s="78"/>
      <c r="AS31" s="78"/>
      <c r="AT31" s="78"/>
      <c r="AU31" s="78"/>
      <c r="AV31" s="78"/>
      <c r="AW31" s="78"/>
      <c r="AX31" s="78"/>
      <c r="AY31" s="78"/>
      <c r="AZ31" s="78"/>
      <c r="BA31" s="78"/>
      <c r="BB31" s="78"/>
      <c r="BC31" s="78"/>
      <c r="BD31" s="78"/>
      <c r="BE31" s="78"/>
      <c r="BF31" s="78"/>
      <c r="BG31" s="78"/>
      <c r="BH31" s="78"/>
      <c r="BI31" s="78"/>
      <c r="BJ31" s="78"/>
      <c r="BK31" s="78"/>
      <c r="BL31" s="78"/>
      <c r="BM31" s="78"/>
      <c r="BN31" s="78"/>
      <c r="BO31" s="78"/>
      <c r="BP31" s="78"/>
      <c r="BQ31" s="78"/>
      <c r="BR31" s="78"/>
      <c r="BS31" s="78"/>
      <c r="BT31" s="78"/>
      <c r="BU31" s="78"/>
      <c r="BV31" s="78"/>
      <c r="BW31" s="78"/>
      <c r="BX31" s="78"/>
      <c r="BY31" s="78"/>
      <c r="BZ31" s="78"/>
      <c r="CA31" s="78"/>
      <c r="CB31" s="78"/>
      <c r="CC31" s="78"/>
      <c r="CD31" s="78"/>
      <c r="CE31" s="78"/>
      <c r="CF31" s="78"/>
      <c r="CG31" s="78"/>
      <c r="CH31" s="78"/>
      <c r="CI31" s="78"/>
      <c r="CJ31" s="78"/>
      <c r="CK31" s="78"/>
      <c r="CL31" s="78"/>
      <c r="CM31" s="78"/>
      <c r="CN31" s="78"/>
      <c r="CO31" s="78"/>
      <c r="CP31" s="78"/>
      <c r="CQ31" s="78"/>
      <c r="CR31" s="78"/>
      <c r="CS31" s="78"/>
      <c r="CT31" s="78"/>
      <c r="CU31" s="78"/>
      <c r="CV31" s="78"/>
      <c r="CW31" s="78"/>
      <c r="CX31" s="78"/>
      <c r="CY31" s="78"/>
      <c r="CZ31" s="78"/>
      <c r="DA31" s="78"/>
      <c r="DB31" s="78"/>
      <c r="DC31" s="78"/>
      <c r="DD31" s="78"/>
      <c r="DE31" s="78"/>
      <c r="DF31" s="78"/>
      <c r="DG31" s="78"/>
      <c r="DH31" s="78"/>
      <c r="DI31" s="78"/>
      <c r="DJ31" s="78"/>
      <c r="DK31" s="78"/>
      <c r="DL31" s="78"/>
      <c r="DM31" s="78"/>
      <c r="DN31" s="78"/>
      <c r="DO31" s="78"/>
      <c r="DP31" s="78"/>
      <c r="DQ31" s="78"/>
      <c r="DR31" s="78"/>
      <c r="DS31" s="78"/>
      <c r="DT31" s="78"/>
      <c r="DU31" s="78"/>
      <c r="DV31" s="78"/>
      <c r="DW31" s="78"/>
      <c r="DX31" s="78"/>
      <c r="DY31" s="78"/>
      <c r="DZ31" s="78"/>
      <c r="EA31" s="78"/>
      <c r="EB31" s="78"/>
      <c r="EC31" s="78"/>
      <c r="ED31" s="78"/>
      <c r="EE31" s="78"/>
      <c r="EF31" s="78"/>
      <c r="EG31" s="78"/>
      <c r="EH31" s="78"/>
      <c r="EI31" s="78"/>
      <c r="EJ31" s="78"/>
      <c r="EK31" s="78"/>
      <c r="EL31" s="78"/>
      <c r="EM31" s="78"/>
      <c r="EN31" s="78"/>
      <c r="EO31" s="78"/>
      <c r="EP31" s="78"/>
      <c r="EQ31" s="78"/>
      <c r="ER31" s="78"/>
      <c r="ES31" s="78"/>
      <c r="ET31" s="78"/>
      <c r="EU31" s="78"/>
      <c r="EV31" s="78"/>
      <c r="EW31" s="78"/>
      <c r="EX31" s="78"/>
      <c r="EY31" s="78"/>
      <c r="EZ31" s="78"/>
      <c r="FA31" s="78"/>
      <c r="FB31" s="78"/>
      <c r="FC31" s="78"/>
      <c r="FD31" s="78"/>
      <c r="FE31" s="78"/>
      <c r="FF31" s="78"/>
      <c r="FG31" s="78"/>
      <c r="FH31" s="78"/>
      <c r="FI31" s="78"/>
      <c r="FJ31" s="78"/>
      <c r="FK31" s="78"/>
      <c r="FL31" s="78"/>
      <c r="FM31" s="78"/>
      <c r="FN31" s="78"/>
      <c r="FO31" s="78"/>
      <c r="FP31" s="78"/>
      <c r="FQ31" s="78"/>
      <c r="FR31" s="78"/>
      <c r="FS31" s="78"/>
      <c r="FT31" s="78"/>
      <c r="FU31" s="78"/>
      <c r="FV31" s="78"/>
      <c r="FW31" s="78"/>
      <c r="FX31" s="78"/>
      <c r="FY31" s="78"/>
      <c r="FZ31" s="78"/>
      <c r="GA31" s="78"/>
      <c r="GB31" s="78"/>
      <c r="GC31" s="78"/>
      <c r="GD31" s="78"/>
      <c r="GE31" s="78"/>
      <c r="GF31" s="78"/>
      <c r="GG31" s="78"/>
      <c r="GH31" s="78"/>
      <c r="GI31" s="78"/>
      <c r="GJ31" s="78"/>
      <c r="GK31" s="78"/>
      <c r="GL31" s="78"/>
      <c r="GM31" s="78"/>
      <c r="GN31" s="78"/>
      <c r="GO31" s="78"/>
      <c r="GP31" s="78"/>
      <c r="GQ31" s="78"/>
      <c r="GR31" s="78"/>
      <c r="GS31" s="78"/>
      <c r="GT31" s="78"/>
      <c r="GU31" s="78"/>
      <c r="GV31" s="78"/>
      <c r="GW31" s="78"/>
      <c r="GX31" s="78"/>
      <c r="GY31" s="78"/>
      <c r="GZ31" s="78"/>
      <c r="HA31" s="78"/>
      <c r="HB31" s="78"/>
      <c r="HC31" s="78"/>
      <c r="HD31" s="78"/>
      <c r="HE31" s="78"/>
      <c r="HF31" s="78"/>
      <c r="HG31" s="78"/>
      <c r="HH31" s="78"/>
      <c r="HI31" s="78"/>
      <c r="HJ31" s="78"/>
      <c r="HK31" s="78"/>
      <c r="HL31" s="78"/>
      <c r="HM31" s="78"/>
      <c r="HN31" s="78"/>
      <c r="HO31" s="78"/>
      <c r="HP31" s="78"/>
      <c r="HQ31" s="78"/>
      <c r="HR31" s="78"/>
      <c r="HS31" s="78"/>
      <c r="HT31" s="78"/>
      <c r="HU31" s="78"/>
      <c r="HV31" s="78"/>
      <c r="HW31" s="78"/>
      <c r="HX31" s="78"/>
      <c r="HY31" s="78"/>
      <c r="HZ31" s="78"/>
      <c r="IA31" s="78"/>
      <c r="IB31" s="78"/>
      <c r="IC31" s="78"/>
      <c r="ID31" s="78"/>
      <c r="IE31" s="78"/>
      <c r="IF31" s="78"/>
      <c r="IG31" s="78"/>
      <c r="IH31" s="78"/>
      <c r="II31" s="78"/>
      <c r="IJ31" s="78"/>
    </row>
    <row r="32" spans="1:244" x14ac:dyDescent="0.2">
      <c r="A32" s="93"/>
      <c r="B32" s="92" t="s">
        <v>89</v>
      </c>
      <c r="C32" s="91"/>
      <c r="D32" s="90"/>
      <c r="E32" s="90"/>
      <c r="F32" s="90"/>
      <c r="G32" s="89"/>
      <c r="H32" s="88"/>
      <c r="I32" s="87">
        <f>I31</f>
        <v>216272.89552866493</v>
      </c>
      <c r="J32" s="86">
        <f>J31</f>
        <v>0.45063932841788323</v>
      </c>
      <c r="K32" s="89"/>
      <c r="L32" s="88"/>
      <c r="M32" s="87">
        <f>M31+I32</f>
        <v>445026.35005115275</v>
      </c>
      <c r="N32" s="86">
        <f>N31+J32</f>
        <v>0.92728390686725126</v>
      </c>
      <c r="O32" s="89"/>
      <c r="P32" s="88"/>
      <c r="Q32" s="87">
        <f>Q31+M32</f>
        <v>479924.59133107995</v>
      </c>
      <c r="R32" s="86">
        <f>R31+N32</f>
        <v>1</v>
      </c>
      <c r="S32" s="78"/>
      <c r="T32" s="78"/>
      <c r="U32" s="78"/>
      <c r="V32" s="78"/>
      <c r="W32" s="78"/>
      <c r="X32" s="78"/>
      <c r="Y32" s="78"/>
      <c r="Z32" s="78"/>
      <c r="AA32" s="78"/>
      <c r="AB32" s="78"/>
      <c r="AC32" s="78"/>
      <c r="AD32" s="78"/>
      <c r="AE32" s="78"/>
      <c r="AF32" s="78"/>
      <c r="AG32" s="78"/>
      <c r="AH32" s="78"/>
      <c r="AI32" s="78"/>
      <c r="AJ32" s="78"/>
      <c r="AK32" s="78"/>
      <c r="AL32" s="78"/>
      <c r="AM32" s="78"/>
      <c r="AN32" s="78"/>
      <c r="AO32" s="78"/>
      <c r="AP32" s="78"/>
      <c r="AQ32" s="78"/>
      <c r="AR32" s="78"/>
      <c r="AS32" s="78"/>
      <c r="AT32" s="78"/>
      <c r="AU32" s="78"/>
      <c r="AV32" s="78"/>
      <c r="AW32" s="78"/>
      <c r="AX32" s="78"/>
      <c r="AY32" s="78"/>
      <c r="AZ32" s="78"/>
      <c r="BA32" s="78"/>
      <c r="BB32" s="78"/>
      <c r="BC32" s="78"/>
      <c r="BD32" s="78"/>
      <c r="BE32" s="78"/>
      <c r="BF32" s="78"/>
      <c r="BG32" s="78"/>
      <c r="BH32" s="78"/>
      <c r="BI32" s="78"/>
      <c r="BJ32" s="78"/>
      <c r="BK32" s="78"/>
      <c r="BL32" s="78"/>
      <c r="BM32" s="78"/>
      <c r="BN32" s="78"/>
      <c r="BO32" s="78"/>
      <c r="BP32" s="78"/>
      <c r="BQ32" s="78"/>
      <c r="BR32" s="78"/>
      <c r="BS32" s="78"/>
      <c r="BT32" s="78"/>
      <c r="BU32" s="78"/>
      <c r="BV32" s="78"/>
      <c r="BW32" s="78"/>
      <c r="BX32" s="78"/>
      <c r="BY32" s="78"/>
      <c r="BZ32" s="78"/>
      <c r="CA32" s="78"/>
      <c r="CB32" s="78"/>
      <c r="CC32" s="78"/>
      <c r="CD32" s="78"/>
      <c r="CE32" s="78"/>
      <c r="CF32" s="78"/>
      <c r="CG32" s="78"/>
      <c r="CH32" s="78"/>
      <c r="CI32" s="78"/>
      <c r="CJ32" s="78"/>
      <c r="CK32" s="78"/>
      <c r="CL32" s="78"/>
      <c r="CM32" s="78"/>
      <c r="CN32" s="78"/>
      <c r="CO32" s="78"/>
      <c r="CP32" s="78"/>
      <c r="CQ32" s="78"/>
      <c r="CR32" s="78"/>
      <c r="CS32" s="78"/>
      <c r="CT32" s="78"/>
      <c r="CU32" s="78"/>
      <c r="CV32" s="78"/>
      <c r="CW32" s="78"/>
      <c r="CX32" s="78"/>
      <c r="CY32" s="78"/>
      <c r="CZ32" s="78"/>
      <c r="DA32" s="78"/>
      <c r="DB32" s="78"/>
      <c r="DC32" s="78"/>
      <c r="DD32" s="78"/>
      <c r="DE32" s="78"/>
      <c r="DF32" s="78"/>
      <c r="DG32" s="78"/>
      <c r="DH32" s="78"/>
      <c r="DI32" s="78"/>
      <c r="DJ32" s="78"/>
      <c r="DK32" s="78"/>
      <c r="DL32" s="78"/>
      <c r="DM32" s="78"/>
      <c r="DN32" s="78"/>
      <c r="DO32" s="78"/>
      <c r="DP32" s="78"/>
      <c r="DQ32" s="78"/>
      <c r="DR32" s="78"/>
      <c r="DS32" s="78"/>
      <c r="DT32" s="78"/>
      <c r="DU32" s="78"/>
      <c r="DV32" s="78"/>
      <c r="DW32" s="78"/>
      <c r="DX32" s="78"/>
      <c r="DY32" s="78"/>
      <c r="DZ32" s="78"/>
      <c r="EA32" s="78"/>
      <c r="EB32" s="78"/>
      <c r="EC32" s="78"/>
      <c r="ED32" s="78"/>
      <c r="EE32" s="78"/>
      <c r="EF32" s="78"/>
      <c r="EG32" s="78"/>
      <c r="EH32" s="78"/>
      <c r="EI32" s="78"/>
      <c r="EJ32" s="78"/>
      <c r="EK32" s="78"/>
      <c r="EL32" s="78"/>
      <c r="EM32" s="78"/>
      <c r="EN32" s="78"/>
      <c r="EO32" s="78"/>
      <c r="EP32" s="78"/>
      <c r="EQ32" s="78"/>
      <c r="ER32" s="78"/>
      <c r="ES32" s="78"/>
      <c r="ET32" s="78"/>
      <c r="EU32" s="78"/>
      <c r="EV32" s="78"/>
      <c r="EW32" s="78"/>
      <c r="EX32" s="78"/>
      <c r="EY32" s="78"/>
      <c r="EZ32" s="78"/>
      <c r="FA32" s="78"/>
      <c r="FB32" s="78"/>
      <c r="FC32" s="78"/>
      <c r="FD32" s="78"/>
      <c r="FE32" s="78"/>
      <c r="FF32" s="78"/>
      <c r="FG32" s="78"/>
      <c r="FH32" s="78"/>
      <c r="FI32" s="78"/>
      <c r="FJ32" s="78"/>
      <c r="FK32" s="78"/>
      <c r="FL32" s="78"/>
      <c r="FM32" s="78"/>
      <c r="FN32" s="78"/>
      <c r="FO32" s="78"/>
      <c r="FP32" s="78"/>
      <c r="FQ32" s="78"/>
      <c r="FR32" s="78"/>
      <c r="FS32" s="78"/>
      <c r="FT32" s="78"/>
      <c r="FU32" s="78"/>
      <c r="FV32" s="78"/>
      <c r="FW32" s="78"/>
      <c r="FX32" s="78"/>
      <c r="FY32" s="78"/>
      <c r="FZ32" s="78"/>
      <c r="GA32" s="78"/>
      <c r="GB32" s="78"/>
      <c r="GC32" s="78"/>
      <c r="GD32" s="78"/>
      <c r="GE32" s="78"/>
      <c r="GF32" s="78"/>
      <c r="GG32" s="78"/>
      <c r="GH32" s="78"/>
      <c r="GI32" s="78"/>
      <c r="GJ32" s="78"/>
      <c r="GK32" s="78"/>
      <c r="GL32" s="78"/>
      <c r="GM32" s="78"/>
      <c r="GN32" s="78"/>
      <c r="GO32" s="78"/>
      <c r="GP32" s="78"/>
      <c r="GQ32" s="78"/>
      <c r="GR32" s="78"/>
      <c r="GS32" s="78"/>
      <c r="GT32" s="78"/>
      <c r="GU32" s="78"/>
      <c r="GV32" s="78"/>
      <c r="GW32" s="78"/>
      <c r="GX32" s="78"/>
      <c r="GY32" s="78"/>
      <c r="GZ32" s="78"/>
      <c r="HA32" s="78"/>
      <c r="HB32" s="78"/>
      <c r="HC32" s="78"/>
      <c r="HD32" s="78"/>
      <c r="HE32" s="78"/>
      <c r="HF32" s="78"/>
      <c r="HG32" s="78"/>
      <c r="HH32" s="78"/>
      <c r="HI32" s="78"/>
      <c r="HJ32" s="78"/>
      <c r="HK32" s="78"/>
      <c r="HL32" s="78"/>
      <c r="HM32" s="78"/>
      <c r="HN32" s="78"/>
      <c r="HO32" s="78"/>
      <c r="HP32" s="78"/>
      <c r="HQ32" s="78"/>
      <c r="HR32" s="78"/>
      <c r="HS32" s="78"/>
      <c r="HT32" s="78"/>
      <c r="HU32" s="78"/>
      <c r="HV32" s="78"/>
      <c r="HW32" s="78"/>
      <c r="HX32" s="78"/>
      <c r="HY32" s="78"/>
      <c r="HZ32" s="78"/>
      <c r="IA32" s="78"/>
      <c r="IB32" s="78"/>
      <c r="IC32" s="78"/>
      <c r="ID32" s="78"/>
      <c r="IE32" s="78"/>
      <c r="IF32" s="78"/>
      <c r="IG32" s="78"/>
      <c r="IH32" s="78"/>
      <c r="II32" s="78"/>
      <c r="IJ32" s="78"/>
    </row>
    <row r="33" spans="1:244" ht="13.5" thickBot="1" x14ac:dyDescent="0.25">
      <c r="A33" s="85"/>
      <c r="B33" s="84"/>
      <c r="C33" s="83"/>
      <c r="D33" s="82"/>
      <c r="E33" s="82"/>
      <c r="F33" s="82"/>
      <c r="G33" s="81"/>
      <c r="H33" s="80"/>
      <c r="I33" s="80"/>
      <c r="J33" s="79"/>
      <c r="K33" s="81"/>
      <c r="L33" s="80"/>
      <c r="M33" s="80"/>
      <c r="N33" s="79"/>
      <c r="O33" s="81"/>
      <c r="P33" s="80"/>
      <c r="Q33" s="80"/>
      <c r="R33" s="79"/>
      <c r="S33" s="78"/>
      <c r="T33" s="78"/>
      <c r="U33" s="78"/>
      <c r="V33" s="78"/>
      <c r="W33" s="78"/>
      <c r="X33" s="78"/>
      <c r="Y33" s="78"/>
      <c r="Z33" s="78"/>
      <c r="AA33" s="78"/>
      <c r="AB33" s="78"/>
      <c r="AC33" s="78"/>
      <c r="AD33" s="78"/>
      <c r="AE33" s="78"/>
      <c r="AF33" s="78"/>
      <c r="AG33" s="78"/>
      <c r="AH33" s="78"/>
      <c r="AI33" s="78"/>
      <c r="AJ33" s="78"/>
      <c r="AK33" s="78"/>
      <c r="AL33" s="78"/>
      <c r="AM33" s="78"/>
      <c r="AN33" s="78"/>
      <c r="AO33" s="78"/>
      <c r="AP33" s="78"/>
      <c r="AQ33" s="78"/>
      <c r="AR33" s="78"/>
      <c r="AS33" s="78"/>
      <c r="AT33" s="78"/>
      <c r="AU33" s="78"/>
      <c r="AV33" s="78"/>
      <c r="AW33" s="78"/>
      <c r="AX33" s="78"/>
      <c r="AY33" s="78"/>
      <c r="AZ33" s="78"/>
      <c r="BA33" s="78"/>
      <c r="BB33" s="78"/>
      <c r="BC33" s="78"/>
      <c r="BD33" s="78"/>
      <c r="BE33" s="78"/>
      <c r="BF33" s="78"/>
      <c r="BG33" s="78"/>
      <c r="BH33" s="78"/>
      <c r="BI33" s="78"/>
      <c r="BJ33" s="78"/>
      <c r="BK33" s="78"/>
      <c r="BL33" s="78"/>
      <c r="BM33" s="78"/>
      <c r="BN33" s="78"/>
      <c r="BO33" s="78"/>
      <c r="BP33" s="78"/>
      <c r="BQ33" s="78"/>
      <c r="BR33" s="78"/>
      <c r="BS33" s="78"/>
      <c r="BT33" s="78"/>
      <c r="BU33" s="78"/>
      <c r="BV33" s="78"/>
      <c r="BW33" s="78"/>
      <c r="BX33" s="78"/>
      <c r="BY33" s="78"/>
      <c r="BZ33" s="78"/>
      <c r="CA33" s="78"/>
      <c r="CB33" s="78"/>
      <c r="CC33" s="78"/>
      <c r="CD33" s="78"/>
      <c r="CE33" s="78"/>
      <c r="CF33" s="78"/>
      <c r="CG33" s="78"/>
      <c r="CH33" s="78"/>
      <c r="CI33" s="78"/>
      <c r="CJ33" s="78"/>
      <c r="CK33" s="78"/>
      <c r="CL33" s="78"/>
      <c r="CM33" s="78"/>
      <c r="CN33" s="78"/>
      <c r="CO33" s="78"/>
      <c r="CP33" s="78"/>
      <c r="CQ33" s="78"/>
      <c r="CR33" s="78"/>
      <c r="CS33" s="78"/>
      <c r="CT33" s="78"/>
      <c r="CU33" s="78"/>
      <c r="CV33" s="78"/>
      <c r="CW33" s="78"/>
      <c r="CX33" s="78"/>
      <c r="CY33" s="78"/>
      <c r="CZ33" s="78"/>
      <c r="DA33" s="78"/>
      <c r="DB33" s="78"/>
      <c r="DC33" s="78"/>
      <c r="DD33" s="78"/>
      <c r="DE33" s="78"/>
      <c r="DF33" s="78"/>
      <c r="DG33" s="78"/>
      <c r="DH33" s="78"/>
      <c r="DI33" s="78"/>
      <c r="DJ33" s="78"/>
      <c r="DK33" s="78"/>
      <c r="DL33" s="78"/>
      <c r="DM33" s="78"/>
      <c r="DN33" s="78"/>
      <c r="DO33" s="78"/>
      <c r="DP33" s="78"/>
      <c r="DQ33" s="78"/>
      <c r="DR33" s="78"/>
      <c r="DS33" s="78"/>
      <c r="DT33" s="78"/>
      <c r="DU33" s="78"/>
      <c r="DV33" s="78"/>
      <c r="DW33" s="78"/>
      <c r="DX33" s="78"/>
      <c r="DY33" s="78"/>
      <c r="DZ33" s="78"/>
      <c r="EA33" s="78"/>
      <c r="EB33" s="78"/>
      <c r="EC33" s="78"/>
      <c r="ED33" s="78"/>
      <c r="EE33" s="78"/>
      <c r="EF33" s="78"/>
      <c r="EG33" s="78"/>
      <c r="EH33" s="78"/>
      <c r="EI33" s="78"/>
      <c r="EJ33" s="78"/>
      <c r="EK33" s="78"/>
      <c r="EL33" s="78"/>
      <c r="EM33" s="78"/>
      <c r="EN33" s="78"/>
      <c r="EO33" s="78"/>
      <c r="EP33" s="78"/>
      <c r="EQ33" s="78"/>
      <c r="ER33" s="78"/>
      <c r="ES33" s="78"/>
      <c r="ET33" s="78"/>
      <c r="EU33" s="78"/>
      <c r="EV33" s="78"/>
      <c r="EW33" s="78"/>
      <c r="EX33" s="78"/>
      <c r="EY33" s="78"/>
      <c r="EZ33" s="78"/>
      <c r="FA33" s="78"/>
      <c r="FB33" s="78"/>
      <c r="FC33" s="78"/>
      <c r="FD33" s="78"/>
      <c r="FE33" s="78"/>
      <c r="FF33" s="78"/>
      <c r="FG33" s="78"/>
      <c r="FH33" s="78"/>
      <c r="FI33" s="78"/>
      <c r="FJ33" s="78"/>
      <c r="FK33" s="78"/>
      <c r="FL33" s="78"/>
      <c r="FM33" s="78"/>
      <c r="FN33" s="78"/>
      <c r="FO33" s="78"/>
      <c r="FP33" s="78"/>
      <c r="FQ33" s="78"/>
      <c r="FR33" s="78"/>
      <c r="FS33" s="78"/>
      <c r="FT33" s="78"/>
      <c r="FU33" s="78"/>
      <c r="FV33" s="78"/>
      <c r="FW33" s="78"/>
      <c r="FX33" s="78"/>
      <c r="FY33" s="78"/>
      <c r="FZ33" s="78"/>
      <c r="GA33" s="78"/>
      <c r="GB33" s="78"/>
      <c r="GC33" s="78"/>
      <c r="GD33" s="78"/>
      <c r="GE33" s="78"/>
      <c r="GF33" s="78"/>
      <c r="GG33" s="78"/>
      <c r="GH33" s="78"/>
      <c r="GI33" s="78"/>
      <c r="GJ33" s="78"/>
      <c r="GK33" s="78"/>
      <c r="GL33" s="78"/>
      <c r="GM33" s="78"/>
      <c r="GN33" s="78"/>
      <c r="GO33" s="78"/>
      <c r="GP33" s="78"/>
      <c r="GQ33" s="78"/>
      <c r="GR33" s="78"/>
      <c r="GS33" s="78"/>
      <c r="GT33" s="78"/>
      <c r="GU33" s="78"/>
      <c r="GV33" s="78"/>
      <c r="GW33" s="78"/>
      <c r="GX33" s="78"/>
      <c r="GY33" s="78"/>
      <c r="GZ33" s="78"/>
      <c r="HA33" s="78"/>
      <c r="HB33" s="78"/>
      <c r="HC33" s="78"/>
      <c r="HD33" s="78"/>
      <c r="HE33" s="78"/>
      <c r="HF33" s="78"/>
      <c r="HG33" s="78"/>
      <c r="HH33" s="78"/>
      <c r="HI33" s="78"/>
      <c r="HJ33" s="78"/>
      <c r="HK33" s="78"/>
      <c r="HL33" s="78"/>
      <c r="HM33" s="78"/>
      <c r="HN33" s="78"/>
      <c r="HO33" s="78"/>
      <c r="HP33" s="78"/>
      <c r="HQ33" s="78"/>
      <c r="HR33" s="78"/>
      <c r="HS33" s="78"/>
      <c r="HT33" s="78"/>
      <c r="HU33" s="78"/>
      <c r="HV33" s="78"/>
      <c r="HW33" s="78"/>
      <c r="HX33" s="78"/>
      <c r="HY33" s="78"/>
      <c r="HZ33" s="78"/>
      <c r="IA33" s="78"/>
      <c r="IB33" s="78"/>
      <c r="IC33" s="78"/>
      <c r="ID33" s="78"/>
      <c r="IE33" s="78"/>
      <c r="IF33" s="78"/>
      <c r="IG33" s="78"/>
      <c r="IH33" s="78"/>
      <c r="II33" s="78"/>
      <c r="IJ33" s="78"/>
    </row>
    <row r="34" spans="1:244" x14ac:dyDescent="0.2">
      <c r="G34" s="77"/>
      <c r="H34" s="77"/>
    </row>
    <row r="35" spans="1:244" x14ac:dyDescent="0.2">
      <c r="B35" s="76" t="s">
        <v>83</v>
      </c>
      <c r="C35" s="75"/>
      <c r="D35" s="74"/>
      <c r="E35" s="73"/>
      <c r="F35" s="73"/>
      <c r="G35" s="67"/>
      <c r="H35" s="67"/>
    </row>
    <row r="36" spans="1:244" x14ac:dyDescent="0.2">
      <c r="B36" s="71" t="s">
        <v>84</v>
      </c>
      <c r="C36" s="70"/>
      <c r="D36" s="72"/>
      <c r="E36" s="68"/>
      <c r="F36" s="68"/>
      <c r="G36" s="67"/>
      <c r="H36" s="67"/>
    </row>
    <row r="37" spans="1:244" x14ac:dyDescent="0.2">
      <c r="B37" s="71" t="s">
        <v>86</v>
      </c>
      <c r="C37" s="70"/>
      <c r="D37" s="69"/>
      <c r="E37" s="68"/>
      <c r="F37" s="68"/>
      <c r="G37" s="67"/>
      <c r="H37" s="67"/>
    </row>
    <row r="38" spans="1:244" x14ac:dyDescent="0.2">
      <c r="B38" s="65"/>
      <c r="C38" s="65"/>
      <c r="D38" s="65"/>
      <c r="E38" s="65"/>
      <c r="F38" s="65"/>
      <c r="G38" s="67"/>
      <c r="H38" s="67"/>
    </row>
    <row r="39" spans="1:244" x14ac:dyDescent="0.2">
      <c r="B39" s="65"/>
      <c r="C39" s="65"/>
      <c r="D39" s="65"/>
      <c r="E39" s="65"/>
      <c r="F39" s="65"/>
      <c r="G39" s="66"/>
      <c r="H39" s="66"/>
    </row>
    <row r="40" spans="1:244" x14ac:dyDescent="0.2">
      <c r="B40" s="65"/>
      <c r="C40" s="65"/>
      <c r="D40" s="63"/>
      <c r="E40" s="64" t="s">
        <v>85</v>
      </c>
      <c r="F40" s="63"/>
    </row>
  </sheetData>
  <mergeCells count="1">
    <mergeCell ref="B2:J2"/>
  </mergeCells>
  <printOptions horizontalCentered="1" verticalCentered="1"/>
  <pageMargins left="0.31496062992125984" right="0.31496062992125984" top="0.39370078740157483" bottom="0.39370078740157483" header="0.31496062992125984" footer="0.31496062992125984"/>
  <pageSetup paperSize="9" scale="75"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Planilha5"/>
  <dimension ref="A1:G89"/>
  <sheetViews>
    <sheetView zoomScale="160" zoomScaleNormal="160" workbookViewId="0">
      <selection sqref="A1:G89"/>
    </sheetView>
  </sheetViews>
  <sheetFormatPr defaultRowHeight="11.25" x14ac:dyDescent="0.2"/>
  <cols>
    <col min="1" max="1" width="10.7109375" style="11" customWidth="1"/>
    <col min="2" max="2" width="9.140625" style="11"/>
    <col min="3" max="3" width="85" style="11" customWidth="1"/>
    <col min="4" max="4" width="9.140625" style="11"/>
    <col min="5" max="5" width="10.7109375" style="11" bestFit="1" customWidth="1"/>
    <col min="6" max="7" width="10.140625" style="11" bestFit="1" customWidth="1"/>
    <col min="8" max="16384" width="9.140625" style="11"/>
  </cols>
  <sheetData>
    <row r="1" spans="1:7" x14ac:dyDescent="0.2">
      <c r="A1" s="10">
        <v>80003</v>
      </c>
      <c r="B1" s="267" t="s">
        <v>19</v>
      </c>
      <c r="C1" s="267"/>
      <c r="D1" s="267"/>
      <c r="E1" s="267"/>
      <c r="F1" s="267"/>
      <c r="G1" s="268"/>
    </row>
    <row r="2" spans="1:7" ht="22.5" x14ac:dyDescent="0.2">
      <c r="A2" s="12" t="s">
        <v>36</v>
      </c>
      <c r="B2" s="13" t="s">
        <v>45</v>
      </c>
      <c r="C2" s="14" t="s">
        <v>37</v>
      </c>
      <c r="D2" s="14" t="s">
        <v>2</v>
      </c>
      <c r="E2" s="14" t="s">
        <v>43</v>
      </c>
      <c r="F2" s="13" t="s">
        <v>44</v>
      </c>
      <c r="G2" s="15" t="s">
        <v>7</v>
      </c>
    </row>
    <row r="3" spans="1:7" x14ac:dyDescent="0.2">
      <c r="A3" s="16" t="s">
        <v>38</v>
      </c>
      <c r="B3" s="17">
        <v>872</v>
      </c>
      <c r="C3" s="17" t="s">
        <v>49</v>
      </c>
      <c r="D3" s="17" t="s">
        <v>51</v>
      </c>
      <c r="E3" s="18">
        <v>0.2</v>
      </c>
      <c r="F3" s="19"/>
      <c r="G3" s="20">
        <f>F3*E3</f>
        <v>0</v>
      </c>
    </row>
    <row r="4" spans="1:7" x14ac:dyDescent="0.2">
      <c r="A4" s="16" t="s">
        <v>38</v>
      </c>
      <c r="B4" s="17">
        <v>2170</v>
      </c>
      <c r="C4" s="17" t="s">
        <v>55</v>
      </c>
      <c r="D4" s="17" t="s">
        <v>2</v>
      </c>
      <c r="E4" s="18">
        <v>0.06</v>
      </c>
      <c r="F4" s="19"/>
      <c r="G4" s="20">
        <f t="shared" ref="G4:G9" si="0">F4*E4</f>
        <v>0</v>
      </c>
    </row>
    <row r="5" spans="1:7" x14ac:dyDescent="0.2">
      <c r="A5" s="16" t="s">
        <v>38</v>
      </c>
      <c r="B5" s="17">
        <v>3303</v>
      </c>
      <c r="C5" s="17" t="s">
        <v>54</v>
      </c>
      <c r="D5" s="17" t="s">
        <v>11</v>
      </c>
      <c r="E5" s="18">
        <v>0.24</v>
      </c>
      <c r="F5" s="19"/>
      <c r="G5" s="20">
        <f t="shared" si="0"/>
        <v>0</v>
      </c>
    </row>
    <row r="6" spans="1:7" x14ac:dyDescent="0.2">
      <c r="A6" s="16" t="s">
        <v>38</v>
      </c>
      <c r="B6" s="17">
        <v>3895</v>
      </c>
      <c r="C6" s="17" t="s">
        <v>53</v>
      </c>
      <c r="D6" s="17" t="s">
        <v>56</v>
      </c>
      <c r="E6" s="18">
        <v>0.24</v>
      </c>
      <c r="F6" s="19"/>
      <c r="G6" s="20">
        <f t="shared" si="0"/>
        <v>0</v>
      </c>
    </row>
    <row r="7" spans="1:7" x14ac:dyDescent="0.2">
      <c r="A7" s="16" t="s">
        <v>38</v>
      </c>
      <c r="B7" s="17">
        <v>4456</v>
      </c>
      <c r="C7" s="17" t="s">
        <v>52</v>
      </c>
      <c r="D7" s="17" t="s">
        <v>57</v>
      </c>
      <c r="E7" s="18">
        <v>0.33</v>
      </c>
      <c r="F7" s="19"/>
      <c r="G7" s="20">
        <f t="shared" si="0"/>
        <v>0</v>
      </c>
    </row>
    <row r="8" spans="1:7" x14ac:dyDescent="0.2">
      <c r="A8" s="16" t="s">
        <v>39</v>
      </c>
      <c r="B8" s="17">
        <v>5049</v>
      </c>
      <c r="C8" s="17" t="s">
        <v>58</v>
      </c>
      <c r="D8" s="17" t="s">
        <v>47</v>
      </c>
      <c r="E8" s="18">
        <v>0.3</v>
      </c>
      <c r="F8" s="19"/>
      <c r="G8" s="20">
        <f t="shared" si="0"/>
        <v>0</v>
      </c>
    </row>
    <row r="9" spans="1:7" x14ac:dyDescent="0.2">
      <c r="A9" s="21" t="s">
        <v>39</v>
      </c>
      <c r="B9" s="22">
        <v>8119</v>
      </c>
      <c r="C9" s="22" t="s">
        <v>59</v>
      </c>
      <c r="D9" s="22" t="s">
        <v>47</v>
      </c>
      <c r="E9" s="23">
        <v>0.4</v>
      </c>
      <c r="F9" s="24"/>
      <c r="G9" s="25">
        <f t="shared" si="0"/>
        <v>0</v>
      </c>
    </row>
    <row r="10" spans="1:7" x14ac:dyDescent="0.2">
      <c r="A10" s="17"/>
      <c r="B10" s="17"/>
      <c r="C10" s="17"/>
      <c r="D10" s="17"/>
      <c r="E10" s="18"/>
      <c r="F10" s="19"/>
      <c r="G10" s="19"/>
    </row>
    <row r="11" spans="1:7" x14ac:dyDescent="0.2">
      <c r="A11" s="10">
        <v>80050</v>
      </c>
      <c r="B11" s="267" t="s">
        <v>335</v>
      </c>
      <c r="C11" s="267"/>
      <c r="D11" s="267"/>
      <c r="E11" s="267"/>
      <c r="F11" s="267"/>
      <c r="G11" s="268"/>
    </row>
    <row r="12" spans="1:7" ht="22.5" x14ac:dyDescent="0.2">
      <c r="A12" s="12" t="s">
        <v>36</v>
      </c>
      <c r="B12" s="13" t="s">
        <v>45</v>
      </c>
      <c r="C12" s="14" t="s">
        <v>37</v>
      </c>
      <c r="D12" s="14" t="s">
        <v>2</v>
      </c>
      <c r="E12" s="14" t="s">
        <v>43</v>
      </c>
      <c r="F12" s="13" t="s">
        <v>44</v>
      </c>
      <c r="G12" s="15" t="s">
        <v>7</v>
      </c>
    </row>
    <row r="13" spans="1:7" x14ac:dyDescent="0.2">
      <c r="A13" s="27" t="s">
        <v>38</v>
      </c>
      <c r="B13" s="28">
        <v>12247</v>
      </c>
      <c r="C13" s="17" t="s">
        <v>336</v>
      </c>
      <c r="D13" s="17" t="s">
        <v>332</v>
      </c>
      <c r="E13" s="17">
        <v>1.1499999999999999</v>
      </c>
      <c r="F13" s="28"/>
      <c r="G13" s="20">
        <f t="shared" ref="G13:G14" si="1">F13*E13</f>
        <v>0</v>
      </c>
    </row>
    <row r="14" spans="1:7" x14ac:dyDescent="0.2">
      <c r="A14" s="21" t="s">
        <v>39</v>
      </c>
      <c r="B14" s="22">
        <v>8125</v>
      </c>
      <c r="C14" s="22" t="s">
        <v>337</v>
      </c>
      <c r="D14" s="22" t="s">
        <v>47</v>
      </c>
      <c r="E14" s="23">
        <v>8.1240000000000006</v>
      </c>
      <c r="F14" s="24"/>
      <c r="G14" s="25">
        <f t="shared" si="1"/>
        <v>0</v>
      </c>
    </row>
    <row r="15" spans="1:7" x14ac:dyDescent="0.2">
      <c r="A15" s="17"/>
      <c r="B15" s="17"/>
      <c r="C15" s="17"/>
      <c r="D15" s="17"/>
      <c r="E15" s="18"/>
      <c r="F15" s="19"/>
      <c r="G15" s="19"/>
    </row>
    <row r="16" spans="1:7" x14ac:dyDescent="0.2">
      <c r="F16" s="11" t="s">
        <v>48</v>
      </c>
      <c r="G16" s="26">
        <f>G3+G8+G9+G4+G5+G6+G7</f>
        <v>0</v>
      </c>
    </row>
    <row r="17" spans="1:7" x14ac:dyDescent="0.2">
      <c r="A17" s="10">
        <v>80017</v>
      </c>
      <c r="B17" s="267" t="s">
        <v>22</v>
      </c>
      <c r="C17" s="267"/>
      <c r="D17" s="267"/>
      <c r="E17" s="267"/>
      <c r="F17" s="267"/>
      <c r="G17" s="268"/>
    </row>
    <row r="18" spans="1:7" ht="22.5" x14ac:dyDescent="0.2">
      <c r="A18" s="12" t="s">
        <v>36</v>
      </c>
      <c r="B18" s="13" t="s">
        <v>45</v>
      </c>
      <c r="C18" s="14" t="s">
        <v>37</v>
      </c>
      <c r="D18" s="14" t="s">
        <v>2</v>
      </c>
      <c r="E18" s="14" t="s">
        <v>43</v>
      </c>
      <c r="F18" s="13" t="s">
        <v>44</v>
      </c>
      <c r="G18" s="15" t="s">
        <v>7</v>
      </c>
    </row>
    <row r="19" spans="1:7" x14ac:dyDescent="0.2">
      <c r="A19" s="27" t="s">
        <v>38</v>
      </c>
      <c r="B19" s="28">
        <v>1468</v>
      </c>
      <c r="C19" s="17" t="s">
        <v>60</v>
      </c>
      <c r="D19" s="17" t="s">
        <v>57</v>
      </c>
      <c r="E19" s="17">
        <v>5.0000000000000001E-3</v>
      </c>
      <c r="F19" s="28"/>
      <c r="G19" s="20">
        <f t="shared" ref="G19:G20" si="2">F19*E19</f>
        <v>0</v>
      </c>
    </row>
    <row r="20" spans="1:7" x14ac:dyDescent="0.2">
      <c r="A20" s="21" t="s">
        <v>39</v>
      </c>
      <c r="B20" s="22">
        <v>5049</v>
      </c>
      <c r="C20" s="22" t="s">
        <v>58</v>
      </c>
      <c r="D20" s="22" t="s">
        <v>47</v>
      </c>
      <c r="E20" s="23">
        <v>0.1</v>
      </c>
      <c r="F20" s="24"/>
      <c r="G20" s="25">
        <f t="shared" si="2"/>
        <v>0</v>
      </c>
    </row>
    <row r="21" spans="1:7" x14ac:dyDescent="0.2">
      <c r="A21" s="16"/>
      <c r="B21" s="17"/>
      <c r="C21" s="17"/>
      <c r="D21" s="17"/>
      <c r="E21" s="18"/>
      <c r="F21" s="19"/>
      <c r="G21" s="20"/>
    </row>
    <row r="22" spans="1:7" x14ac:dyDescent="0.2">
      <c r="A22" s="16"/>
      <c r="B22" s="17"/>
      <c r="C22" s="17"/>
      <c r="D22" s="17"/>
      <c r="E22" s="18"/>
      <c r="F22" s="19"/>
      <c r="G22" s="20"/>
    </row>
    <row r="23" spans="1:7" x14ac:dyDescent="0.2">
      <c r="A23" s="10">
        <v>800025</v>
      </c>
      <c r="B23" s="267" t="s">
        <v>326</v>
      </c>
      <c r="C23" s="267"/>
      <c r="D23" s="267"/>
      <c r="E23" s="267"/>
      <c r="F23" s="267"/>
      <c r="G23" s="268"/>
    </row>
    <row r="24" spans="1:7" ht="22.5" x14ac:dyDescent="0.2">
      <c r="A24" s="12" t="s">
        <v>36</v>
      </c>
      <c r="B24" s="13" t="s">
        <v>45</v>
      </c>
      <c r="C24" s="14" t="s">
        <v>37</v>
      </c>
      <c r="D24" s="14" t="s">
        <v>2</v>
      </c>
      <c r="E24" s="14" t="s">
        <v>43</v>
      </c>
      <c r="F24" s="13" t="s">
        <v>44</v>
      </c>
      <c r="G24" s="15" t="s">
        <v>7</v>
      </c>
    </row>
    <row r="25" spans="1:7" x14ac:dyDescent="0.2">
      <c r="A25" s="16" t="s">
        <v>38</v>
      </c>
      <c r="B25" s="17">
        <v>2430</v>
      </c>
      <c r="C25" s="17" t="s">
        <v>327</v>
      </c>
      <c r="D25" s="17" t="s">
        <v>2</v>
      </c>
      <c r="E25" s="18">
        <v>0.25</v>
      </c>
      <c r="F25" s="19"/>
      <c r="G25" s="20">
        <f t="shared" ref="G25:G26" si="3">F25*E25</f>
        <v>0</v>
      </c>
    </row>
    <row r="26" spans="1:7" x14ac:dyDescent="0.2">
      <c r="A26" s="21" t="s">
        <v>39</v>
      </c>
      <c r="B26" s="22">
        <v>8125</v>
      </c>
      <c r="C26" s="22" t="s">
        <v>50</v>
      </c>
      <c r="D26" s="22" t="s">
        <v>47</v>
      </c>
      <c r="E26" s="23">
        <v>0.14000000000000001</v>
      </c>
      <c r="F26" s="24"/>
      <c r="G26" s="25">
        <f t="shared" si="3"/>
        <v>0</v>
      </c>
    </row>
    <row r="29" spans="1:7" x14ac:dyDescent="0.2">
      <c r="A29" s="10">
        <v>800024</v>
      </c>
      <c r="B29" s="267" t="s">
        <v>215</v>
      </c>
      <c r="C29" s="267"/>
      <c r="D29" s="267"/>
      <c r="E29" s="267"/>
      <c r="F29" s="267"/>
      <c r="G29" s="268"/>
    </row>
    <row r="30" spans="1:7" ht="22.5" x14ac:dyDescent="0.2">
      <c r="A30" s="12" t="s">
        <v>36</v>
      </c>
      <c r="B30" s="13" t="s">
        <v>45</v>
      </c>
      <c r="C30" s="14" t="s">
        <v>37</v>
      </c>
      <c r="D30" s="14" t="s">
        <v>2</v>
      </c>
      <c r="E30" s="14" t="s">
        <v>43</v>
      </c>
      <c r="F30" s="13" t="s">
        <v>44</v>
      </c>
      <c r="G30" s="15" t="s">
        <v>7</v>
      </c>
    </row>
    <row r="31" spans="1:7" x14ac:dyDescent="0.2">
      <c r="A31" s="16" t="s">
        <v>38</v>
      </c>
      <c r="B31" s="17">
        <v>720</v>
      </c>
      <c r="C31" s="17" t="s">
        <v>319</v>
      </c>
      <c r="D31" s="17" t="s">
        <v>325</v>
      </c>
      <c r="E31" s="18">
        <v>0.01</v>
      </c>
      <c r="F31" s="19"/>
      <c r="G31" s="20">
        <f t="shared" ref="G31:G36" si="4">F31*E31</f>
        <v>0</v>
      </c>
    </row>
    <row r="32" spans="1:7" x14ac:dyDescent="0.2">
      <c r="A32" s="16" t="s">
        <v>38</v>
      </c>
      <c r="B32" s="17">
        <v>4114</v>
      </c>
      <c r="C32" s="17" t="s">
        <v>320</v>
      </c>
      <c r="D32" s="17" t="s">
        <v>57</v>
      </c>
      <c r="E32" s="18">
        <v>0.2016</v>
      </c>
      <c r="F32" s="19"/>
      <c r="G32" s="20">
        <f t="shared" si="4"/>
        <v>0</v>
      </c>
    </row>
    <row r="33" spans="1:7" x14ac:dyDescent="0.2">
      <c r="A33" s="16" t="s">
        <v>38</v>
      </c>
      <c r="B33" s="17">
        <v>4391</v>
      </c>
      <c r="C33" s="17" t="s">
        <v>321</v>
      </c>
      <c r="D33" s="17" t="s">
        <v>57</v>
      </c>
      <c r="E33" s="18">
        <v>6.4000000000000001E-2</v>
      </c>
      <c r="F33" s="19"/>
      <c r="G33" s="20">
        <f t="shared" si="4"/>
        <v>0</v>
      </c>
    </row>
    <row r="34" spans="1:7" x14ac:dyDescent="0.2">
      <c r="A34" s="16" t="s">
        <v>38</v>
      </c>
      <c r="B34" s="17">
        <v>4653</v>
      </c>
      <c r="C34" s="17" t="s">
        <v>322</v>
      </c>
      <c r="D34" s="17" t="s">
        <v>57</v>
      </c>
      <c r="E34" s="18">
        <v>0.32219999999999999</v>
      </c>
      <c r="F34" s="19"/>
      <c r="G34" s="20">
        <f t="shared" si="4"/>
        <v>0</v>
      </c>
    </row>
    <row r="35" spans="1:7" x14ac:dyDescent="0.2">
      <c r="A35" s="16" t="s">
        <v>39</v>
      </c>
      <c r="B35" s="17">
        <v>5049</v>
      </c>
      <c r="C35" s="17" t="s">
        <v>323</v>
      </c>
      <c r="D35" s="17" t="s">
        <v>47</v>
      </c>
      <c r="E35" s="18">
        <v>1.15E-2</v>
      </c>
      <c r="F35" s="19"/>
      <c r="G35" s="20">
        <f t="shared" si="4"/>
        <v>0</v>
      </c>
    </row>
    <row r="36" spans="1:7" x14ac:dyDescent="0.2">
      <c r="A36" s="21" t="s">
        <v>39</v>
      </c>
      <c r="B36" s="22">
        <v>8121</v>
      </c>
      <c r="C36" s="22" t="s">
        <v>324</v>
      </c>
      <c r="D36" s="22" t="s">
        <v>47</v>
      </c>
      <c r="E36" s="23">
        <v>0.27500000000000002</v>
      </c>
      <c r="F36" s="24"/>
      <c r="G36" s="25">
        <f t="shared" si="4"/>
        <v>0</v>
      </c>
    </row>
    <row r="39" spans="1:7" x14ac:dyDescent="0.2">
      <c r="A39" s="10">
        <v>800027</v>
      </c>
      <c r="B39" s="267" t="s">
        <v>173</v>
      </c>
      <c r="C39" s="267"/>
      <c r="D39" s="267"/>
      <c r="E39" s="267"/>
      <c r="F39" s="267"/>
      <c r="G39" s="268"/>
    </row>
    <row r="40" spans="1:7" ht="22.5" x14ac:dyDescent="0.2">
      <c r="A40" s="12" t="s">
        <v>36</v>
      </c>
      <c r="B40" s="13" t="s">
        <v>45</v>
      </c>
      <c r="C40" s="14" t="s">
        <v>37</v>
      </c>
      <c r="D40" s="14" t="s">
        <v>2</v>
      </c>
      <c r="E40" s="14" t="s">
        <v>43</v>
      </c>
      <c r="F40" s="13" t="s">
        <v>44</v>
      </c>
      <c r="G40" s="15" t="s">
        <v>7</v>
      </c>
    </row>
    <row r="41" spans="1:7" x14ac:dyDescent="0.2">
      <c r="A41" s="16" t="s">
        <v>39</v>
      </c>
      <c r="B41" s="17">
        <v>8125</v>
      </c>
      <c r="C41" s="17" t="s">
        <v>314</v>
      </c>
      <c r="D41" s="17" t="s">
        <v>47</v>
      </c>
      <c r="E41" s="18">
        <v>0.6</v>
      </c>
      <c r="F41" s="19"/>
      <c r="G41" s="20">
        <f t="shared" ref="G41:G42" si="5">F41*E41</f>
        <v>0</v>
      </c>
    </row>
    <row r="42" spans="1:7" x14ac:dyDescent="0.2">
      <c r="A42" s="21" t="s">
        <v>39</v>
      </c>
      <c r="B42" s="22">
        <v>8131</v>
      </c>
      <c r="C42" s="22" t="s">
        <v>318</v>
      </c>
      <c r="D42" s="22" t="s">
        <v>47</v>
      </c>
      <c r="E42" s="23">
        <v>0.6</v>
      </c>
      <c r="F42" s="24"/>
      <c r="G42" s="25">
        <f t="shared" si="5"/>
        <v>0</v>
      </c>
    </row>
    <row r="45" spans="1:7" x14ac:dyDescent="0.2">
      <c r="A45" s="10">
        <v>80029</v>
      </c>
      <c r="B45" s="269" t="s">
        <v>28</v>
      </c>
      <c r="C45" s="269"/>
      <c r="D45" s="269"/>
      <c r="E45" s="269"/>
      <c r="F45" s="269"/>
      <c r="G45" s="270"/>
    </row>
    <row r="46" spans="1:7" ht="22.5" x14ac:dyDescent="0.2">
      <c r="A46" s="12" t="s">
        <v>36</v>
      </c>
      <c r="B46" s="13" t="s">
        <v>45</v>
      </c>
      <c r="C46" s="14" t="s">
        <v>37</v>
      </c>
      <c r="D46" s="14" t="s">
        <v>2</v>
      </c>
      <c r="E46" s="14" t="s">
        <v>43</v>
      </c>
      <c r="F46" s="13" t="s">
        <v>44</v>
      </c>
      <c r="G46" s="15" t="s">
        <v>7</v>
      </c>
    </row>
    <row r="47" spans="1:7" x14ac:dyDescent="0.2">
      <c r="A47" s="16" t="s">
        <v>38</v>
      </c>
      <c r="B47" s="17">
        <v>466</v>
      </c>
      <c r="C47" s="17" t="s">
        <v>317</v>
      </c>
      <c r="D47" s="17" t="s">
        <v>57</v>
      </c>
      <c r="E47" s="18">
        <v>0.125</v>
      </c>
      <c r="F47" s="19"/>
      <c r="G47" s="20">
        <f>F47*E47</f>
        <v>0</v>
      </c>
    </row>
    <row r="48" spans="1:7" x14ac:dyDescent="0.2">
      <c r="A48" s="16" t="s">
        <v>39</v>
      </c>
      <c r="B48" s="17">
        <v>8119</v>
      </c>
      <c r="C48" s="17" t="s">
        <v>316</v>
      </c>
      <c r="D48" s="17" t="s">
        <v>47</v>
      </c>
      <c r="E48" s="18">
        <v>0.4</v>
      </c>
      <c r="F48" s="19"/>
      <c r="G48" s="20">
        <f t="shared" ref="G48:G49" si="6">F48*E48</f>
        <v>0</v>
      </c>
    </row>
    <row r="49" spans="1:7" x14ac:dyDescent="0.2">
      <c r="A49" s="21" t="s">
        <v>39</v>
      </c>
      <c r="B49" s="22">
        <v>8125</v>
      </c>
      <c r="C49" s="22" t="s">
        <v>314</v>
      </c>
      <c r="D49" s="22" t="s">
        <v>47</v>
      </c>
      <c r="E49" s="23">
        <v>0.35</v>
      </c>
      <c r="F49" s="24"/>
      <c r="G49" s="25">
        <f t="shared" si="6"/>
        <v>0</v>
      </c>
    </row>
    <row r="52" spans="1:7" x14ac:dyDescent="0.2">
      <c r="A52" s="10">
        <v>800026</v>
      </c>
      <c r="B52" s="267" t="s">
        <v>315</v>
      </c>
      <c r="C52" s="267"/>
      <c r="D52" s="267"/>
      <c r="E52" s="267"/>
      <c r="F52" s="267"/>
      <c r="G52" s="268"/>
    </row>
    <row r="53" spans="1:7" ht="22.5" x14ac:dyDescent="0.2">
      <c r="A53" s="12" t="s">
        <v>36</v>
      </c>
      <c r="B53" s="13" t="s">
        <v>45</v>
      </c>
      <c r="C53" s="14" t="s">
        <v>37</v>
      </c>
      <c r="D53" s="14" t="s">
        <v>2</v>
      </c>
      <c r="E53" s="14" t="s">
        <v>43</v>
      </c>
      <c r="F53" s="13" t="s">
        <v>44</v>
      </c>
      <c r="G53" s="15" t="s">
        <v>7</v>
      </c>
    </row>
    <row r="54" spans="1:7" x14ac:dyDescent="0.2">
      <c r="A54" s="21" t="s">
        <v>39</v>
      </c>
      <c r="B54" s="22">
        <v>8125</v>
      </c>
      <c r="C54" s="22" t="s">
        <v>314</v>
      </c>
      <c r="D54" s="22" t="s">
        <v>47</v>
      </c>
      <c r="E54" s="23">
        <v>0.23</v>
      </c>
      <c r="F54" s="24"/>
      <c r="G54" s="25">
        <f t="shared" ref="G54" si="7">F54*E54</f>
        <v>0</v>
      </c>
    </row>
    <row r="57" spans="1:7" x14ac:dyDescent="0.2">
      <c r="A57" s="10">
        <v>800028</v>
      </c>
      <c r="B57" s="267" t="s">
        <v>121</v>
      </c>
      <c r="C57" s="267"/>
      <c r="D57" s="267"/>
      <c r="E57" s="267"/>
      <c r="F57" s="267"/>
      <c r="G57" s="268"/>
    </row>
    <row r="58" spans="1:7" ht="22.5" x14ac:dyDescent="0.2">
      <c r="A58" s="12" t="s">
        <v>36</v>
      </c>
      <c r="B58" s="13" t="s">
        <v>45</v>
      </c>
      <c r="C58" s="14" t="s">
        <v>37</v>
      </c>
      <c r="D58" s="14" t="s">
        <v>2</v>
      </c>
      <c r="E58" s="14" t="s">
        <v>43</v>
      </c>
      <c r="F58" s="13" t="s">
        <v>44</v>
      </c>
      <c r="G58" s="15" t="s">
        <v>7</v>
      </c>
    </row>
    <row r="59" spans="1:7" x14ac:dyDescent="0.2">
      <c r="A59" s="16" t="s">
        <v>38</v>
      </c>
      <c r="B59" s="17">
        <v>915</v>
      </c>
      <c r="C59" s="17" t="s">
        <v>117</v>
      </c>
      <c r="D59" s="17" t="s">
        <v>56</v>
      </c>
      <c r="E59" s="18">
        <v>1.02</v>
      </c>
      <c r="F59" s="19"/>
      <c r="G59" s="20">
        <f t="shared" ref="G59:G60" si="8">F59*E59</f>
        <v>0</v>
      </c>
    </row>
    <row r="60" spans="1:7" x14ac:dyDescent="0.2">
      <c r="A60" s="21" t="s">
        <v>39</v>
      </c>
      <c r="B60" s="22">
        <v>8125</v>
      </c>
      <c r="C60" s="22" t="s">
        <v>314</v>
      </c>
      <c r="D60" s="22" t="s">
        <v>47</v>
      </c>
      <c r="E60" s="23">
        <v>0.48</v>
      </c>
      <c r="F60" s="24"/>
      <c r="G60" s="25">
        <f t="shared" si="8"/>
        <v>0</v>
      </c>
    </row>
    <row r="63" spans="1:7" x14ac:dyDescent="0.2">
      <c r="A63" s="10">
        <v>80000</v>
      </c>
      <c r="B63" s="267" t="s">
        <v>10</v>
      </c>
      <c r="C63" s="267"/>
      <c r="D63" s="267"/>
      <c r="E63" s="267"/>
      <c r="F63" s="267"/>
      <c r="G63" s="268"/>
    </row>
    <row r="64" spans="1:7" ht="22.5" x14ac:dyDescent="0.2">
      <c r="A64" s="12" t="s">
        <v>36</v>
      </c>
      <c r="B64" s="13" t="s">
        <v>45</v>
      </c>
      <c r="C64" s="14" t="s">
        <v>37</v>
      </c>
      <c r="D64" s="14" t="s">
        <v>2</v>
      </c>
      <c r="E64" s="14" t="s">
        <v>43</v>
      </c>
      <c r="F64" s="13" t="s">
        <v>44</v>
      </c>
      <c r="G64" s="15" t="s">
        <v>7</v>
      </c>
    </row>
    <row r="65" spans="1:7" x14ac:dyDescent="0.2">
      <c r="A65" s="16" t="s">
        <v>38</v>
      </c>
      <c r="B65" s="17">
        <v>227</v>
      </c>
      <c r="C65" s="17" t="s">
        <v>40</v>
      </c>
      <c r="D65" s="17" t="s">
        <v>46</v>
      </c>
      <c r="E65" s="18">
        <v>1.5</v>
      </c>
      <c r="F65" s="19"/>
      <c r="G65" s="20">
        <f>F65*E65</f>
        <v>0</v>
      </c>
    </row>
    <row r="66" spans="1:7" x14ac:dyDescent="0.2">
      <c r="A66" s="16" t="s">
        <v>39</v>
      </c>
      <c r="B66" s="17">
        <v>8063</v>
      </c>
      <c r="C66" s="17" t="s">
        <v>41</v>
      </c>
      <c r="D66" s="17" t="s">
        <v>47</v>
      </c>
      <c r="E66" s="18">
        <v>0.4</v>
      </c>
      <c r="F66" s="19"/>
      <c r="G66" s="20">
        <f t="shared" ref="G66:G67" si="9">F66*E66</f>
        <v>0</v>
      </c>
    </row>
    <row r="67" spans="1:7" x14ac:dyDescent="0.2">
      <c r="A67" s="21" t="s">
        <v>39</v>
      </c>
      <c r="B67" s="22">
        <v>8131</v>
      </c>
      <c r="C67" s="22" t="s">
        <v>42</v>
      </c>
      <c r="D67" s="22" t="s">
        <v>47</v>
      </c>
      <c r="E67" s="23">
        <v>0.4</v>
      </c>
      <c r="F67" s="24"/>
      <c r="G67" s="25">
        <f t="shared" si="9"/>
        <v>0</v>
      </c>
    </row>
    <row r="68" spans="1:7" x14ac:dyDescent="0.2">
      <c r="F68" s="11" t="s">
        <v>48</v>
      </c>
      <c r="G68" s="26">
        <f>G65+G66+G67</f>
        <v>0</v>
      </c>
    </row>
    <row r="69" spans="1:7" x14ac:dyDescent="0.2">
      <c r="A69" s="10">
        <v>80001</v>
      </c>
      <c r="B69" s="269" t="s">
        <v>12</v>
      </c>
      <c r="C69" s="269"/>
      <c r="D69" s="269"/>
      <c r="E69" s="269"/>
      <c r="F69" s="269"/>
      <c r="G69" s="270"/>
    </row>
    <row r="70" spans="1:7" ht="22.5" x14ac:dyDescent="0.2">
      <c r="A70" s="12" t="s">
        <v>36</v>
      </c>
      <c r="B70" s="13" t="s">
        <v>45</v>
      </c>
      <c r="C70" s="14" t="s">
        <v>37</v>
      </c>
      <c r="D70" s="14" t="s">
        <v>2</v>
      </c>
      <c r="E70" s="14" t="s">
        <v>43</v>
      </c>
      <c r="F70" s="13" t="s">
        <v>44</v>
      </c>
      <c r="G70" s="15" t="s">
        <v>7</v>
      </c>
    </row>
    <row r="71" spans="1:7" x14ac:dyDescent="0.2">
      <c r="A71" s="16" t="s">
        <v>38</v>
      </c>
      <c r="B71" s="17">
        <v>872</v>
      </c>
      <c r="C71" s="17" t="s">
        <v>49</v>
      </c>
      <c r="D71" s="17" t="s">
        <v>51</v>
      </c>
      <c r="E71" s="18">
        <v>0.21099999999999999</v>
      </c>
      <c r="F71" s="19"/>
      <c r="G71" s="20">
        <f>F71*E71</f>
        <v>0</v>
      </c>
    </row>
    <row r="72" spans="1:7" x14ac:dyDescent="0.2">
      <c r="A72" s="16" t="s">
        <v>39</v>
      </c>
      <c r="B72" s="17">
        <v>8125</v>
      </c>
      <c r="C72" s="17" t="s">
        <v>50</v>
      </c>
      <c r="D72" s="17" t="s">
        <v>47</v>
      </c>
      <c r="E72" s="18">
        <v>0.3</v>
      </c>
      <c r="F72" s="19"/>
      <c r="G72" s="20">
        <f t="shared" ref="G72:G73" si="10">F72*E72</f>
        <v>0</v>
      </c>
    </row>
    <row r="73" spans="1:7" x14ac:dyDescent="0.2">
      <c r="A73" s="21" t="s">
        <v>39</v>
      </c>
      <c r="B73" s="22">
        <v>8131</v>
      </c>
      <c r="C73" s="22" t="s">
        <v>42</v>
      </c>
      <c r="D73" s="22" t="s">
        <v>47</v>
      </c>
      <c r="E73" s="23">
        <v>0.4</v>
      </c>
      <c r="F73" s="24"/>
      <c r="G73" s="25">
        <f t="shared" si="10"/>
        <v>0</v>
      </c>
    </row>
    <row r="74" spans="1:7" x14ac:dyDescent="0.2">
      <c r="F74" s="11" t="s">
        <v>48</v>
      </c>
      <c r="G74" s="26">
        <f>G71+G72+G73</f>
        <v>0</v>
      </c>
    </row>
    <row r="75" spans="1:7" x14ac:dyDescent="0.2">
      <c r="G75" s="26"/>
    </row>
    <row r="76" spans="1:7" x14ac:dyDescent="0.2">
      <c r="A76" s="10">
        <v>80031</v>
      </c>
      <c r="B76" s="266" t="s">
        <v>357</v>
      </c>
      <c r="C76" s="267"/>
      <c r="D76" s="267"/>
      <c r="E76" s="267"/>
      <c r="F76" s="267"/>
      <c r="G76" s="268"/>
    </row>
    <row r="77" spans="1:7" ht="22.5" x14ac:dyDescent="0.2">
      <c r="A77" s="12" t="s">
        <v>36</v>
      </c>
      <c r="B77" s="13" t="s">
        <v>45</v>
      </c>
      <c r="C77" s="14" t="s">
        <v>37</v>
      </c>
      <c r="D77" s="14" t="s">
        <v>2</v>
      </c>
      <c r="E77" s="14" t="s">
        <v>43</v>
      </c>
      <c r="F77" s="13" t="s">
        <v>44</v>
      </c>
      <c r="G77" s="15" t="s">
        <v>7</v>
      </c>
    </row>
    <row r="78" spans="1:7" x14ac:dyDescent="0.2">
      <c r="A78" s="16" t="s">
        <v>38</v>
      </c>
      <c r="B78" s="17">
        <v>244</v>
      </c>
      <c r="C78" s="17" t="s">
        <v>368</v>
      </c>
      <c r="D78" s="17" t="s">
        <v>11</v>
      </c>
      <c r="E78" s="18">
        <v>2.1059999999999999</v>
      </c>
      <c r="F78" s="19"/>
      <c r="G78" s="20">
        <f>F78*E78</f>
        <v>0</v>
      </c>
    </row>
    <row r="79" spans="1:7" x14ac:dyDescent="0.2">
      <c r="A79" s="16" t="s">
        <v>38</v>
      </c>
      <c r="B79" s="17">
        <v>2153</v>
      </c>
      <c r="C79" s="17" t="s">
        <v>367</v>
      </c>
      <c r="D79" s="17" t="s">
        <v>369</v>
      </c>
      <c r="E79" s="18">
        <v>2.4299999999999999E-2</v>
      </c>
      <c r="F79" s="19"/>
      <c r="G79" s="20">
        <f t="shared" ref="G79:G87" si="11">F79*E79</f>
        <v>0</v>
      </c>
    </row>
    <row r="80" spans="1:7" x14ac:dyDescent="0.2">
      <c r="A80" s="16" t="s">
        <v>38</v>
      </c>
      <c r="B80" s="17">
        <v>2945</v>
      </c>
      <c r="C80" s="17" t="s">
        <v>366</v>
      </c>
      <c r="D80" s="17" t="s">
        <v>13</v>
      </c>
      <c r="E80" s="18">
        <v>0.76039999999999996</v>
      </c>
      <c r="F80" s="19"/>
      <c r="G80" s="20">
        <f t="shared" si="11"/>
        <v>0</v>
      </c>
    </row>
    <row r="81" spans="1:7" x14ac:dyDescent="0.2">
      <c r="A81" s="16" t="s">
        <v>38</v>
      </c>
      <c r="B81" s="17">
        <v>2948</v>
      </c>
      <c r="C81" s="17" t="s">
        <v>365</v>
      </c>
      <c r="D81" s="17" t="s">
        <v>13</v>
      </c>
      <c r="E81" s="18">
        <v>1.9910000000000001</v>
      </c>
      <c r="F81" s="19"/>
      <c r="G81" s="20">
        <f t="shared" si="11"/>
        <v>0</v>
      </c>
    </row>
    <row r="82" spans="1:7" x14ac:dyDescent="0.2">
      <c r="A82" s="16" t="s">
        <v>38</v>
      </c>
      <c r="B82" s="17">
        <v>2957</v>
      </c>
      <c r="C82" s="17" t="s">
        <v>364</v>
      </c>
      <c r="D82" s="17" t="s">
        <v>13</v>
      </c>
      <c r="E82" s="18">
        <v>2.5026999999999999</v>
      </c>
      <c r="F82" s="19"/>
      <c r="G82" s="20">
        <f t="shared" si="11"/>
        <v>0</v>
      </c>
    </row>
    <row r="83" spans="1:7" x14ac:dyDescent="0.2">
      <c r="A83" s="16" t="s">
        <v>38</v>
      </c>
      <c r="B83" s="17">
        <v>2958</v>
      </c>
      <c r="C83" s="17" t="s">
        <v>363</v>
      </c>
      <c r="D83" s="17" t="s">
        <v>13</v>
      </c>
      <c r="E83" s="18">
        <v>0.74070000000000003</v>
      </c>
      <c r="F83" s="19"/>
      <c r="G83" s="20">
        <f t="shared" si="11"/>
        <v>0</v>
      </c>
    </row>
    <row r="84" spans="1:7" x14ac:dyDescent="0.2">
      <c r="A84" s="16" t="s">
        <v>38</v>
      </c>
      <c r="B84" s="17">
        <v>2960</v>
      </c>
      <c r="C84" s="17" t="s">
        <v>362</v>
      </c>
      <c r="D84" s="17" t="s">
        <v>56</v>
      </c>
      <c r="E84" s="18">
        <v>1.0327</v>
      </c>
      <c r="F84" s="19"/>
      <c r="G84" s="20">
        <f t="shared" si="11"/>
        <v>0</v>
      </c>
    </row>
    <row r="85" spans="1:7" x14ac:dyDescent="0.2">
      <c r="A85" s="16" t="s">
        <v>38</v>
      </c>
      <c r="B85" s="17">
        <v>2961</v>
      </c>
      <c r="C85" s="17" t="s">
        <v>370</v>
      </c>
      <c r="D85" s="17" t="s">
        <v>2</v>
      </c>
      <c r="E85" s="18">
        <v>20.0077</v>
      </c>
      <c r="F85" s="19"/>
      <c r="G85" s="20">
        <f t="shared" si="11"/>
        <v>0</v>
      </c>
    </row>
    <row r="86" spans="1:7" x14ac:dyDescent="0.2">
      <c r="A86" s="16" t="s">
        <v>38</v>
      </c>
      <c r="B86" s="17">
        <v>2969</v>
      </c>
      <c r="C86" s="17" t="s">
        <v>361</v>
      </c>
      <c r="D86" s="17" t="s">
        <v>2</v>
      </c>
      <c r="E86" s="18">
        <v>0.80759999999999998</v>
      </c>
      <c r="F86" s="19"/>
      <c r="G86" s="20">
        <f t="shared" si="11"/>
        <v>0</v>
      </c>
    </row>
    <row r="87" spans="1:7" x14ac:dyDescent="0.2">
      <c r="A87" s="16" t="s">
        <v>39</v>
      </c>
      <c r="B87" s="17">
        <v>8092</v>
      </c>
      <c r="C87" s="17" t="s">
        <v>360</v>
      </c>
      <c r="D87" s="17" t="s">
        <v>47</v>
      </c>
      <c r="E87" s="18">
        <v>0.54900000000000004</v>
      </c>
      <c r="F87" s="19"/>
      <c r="G87" s="20">
        <f t="shared" si="11"/>
        <v>0</v>
      </c>
    </row>
    <row r="88" spans="1:7" x14ac:dyDescent="0.2">
      <c r="A88" s="21" t="s">
        <v>39</v>
      </c>
      <c r="B88" s="22">
        <v>8125</v>
      </c>
      <c r="C88" s="22" t="s">
        <v>50</v>
      </c>
      <c r="D88" s="22" t="s">
        <v>47</v>
      </c>
      <c r="E88" s="23">
        <v>0.13619999999999999</v>
      </c>
      <c r="F88" s="24"/>
      <c r="G88" s="25">
        <f t="shared" ref="G88" si="12">F88*E88</f>
        <v>0</v>
      </c>
    </row>
    <row r="89" spans="1:7" x14ac:dyDescent="0.2">
      <c r="F89" s="11" t="s">
        <v>48</v>
      </c>
      <c r="G89" s="26">
        <f>G79+G82+G88</f>
        <v>0</v>
      </c>
    </row>
  </sheetData>
  <mergeCells count="12">
    <mergeCell ref="B76:G76"/>
    <mergeCell ref="B17:G17"/>
    <mergeCell ref="B1:G1"/>
    <mergeCell ref="B52:G52"/>
    <mergeCell ref="B45:G45"/>
    <mergeCell ref="B39:G39"/>
    <mergeCell ref="B11:G11"/>
    <mergeCell ref="B69:G69"/>
    <mergeCell ref="B29:G29"/>
    <mergeCell ref="B57:G57"/>
    <mergeCell ref="B63:G63"/>
    <mergeCell ref="B23:G23"/>
  </mergeCells>
  <pageMargins left="0.511811024" right="0.511811024" top="0.78740157499999996" bottom="0.78740157499999996" header="0.31496062000000002" footer="0.31496062000000002"/>
  <pageSetup paperSize="9" orientation="portrait" horizontalDpi="0" verticalDpi="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e6861dfd-4953-45fb-8660-fadfe0dbb7dd">
      <Terms xmlns="http://schemas.microsoft.com/office/infopath/2007/PartnerControls"/>
    </lcf76f155ced4ddcb4097134ff3c332f>
    <TaxCatchAll xmlns="061d7ba1-1689-4981-9f66-727b0b57c8e2"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o" ma:contentTypeID="0x01010039BF5EEE516C244DA01B1F77DB18A740" ma:contentTypeVersion="16" ma:contentTypeDescription="Crie um novo documento." ma:contentTypeScope="" ma:versionID="980750ba7c79573af239961c971a614b">
  <xsd:schema xmlns:xsd="http://www.w3.org/2001/XMLSchema" xmlns:xs="http://www.w3.org/2001/XMLSchema" xmlns:p="http://schemas.microsoft.com/office/2006/metadata/properties" xmlns:ns2="e6861dfd-4953-45fb-8660-fadfe0dbb7dd" xmlns:ns3="061d7ba1-1689-4981-9f66-727b0b57c8e2" targetNamespace="http://schemas.microsoft.com/office/2006/metadata/properties" ma:root="true" ma:fieldsID="f7ce7082e6709264e9a1409e315ac89b" ns2:_="" ns3:_="">
    <xsd:import namespace="e6861dfd-4953-45fb-8660-fadfe0dbb7dd"/>
    <xsd:import namespace="061d7ba1-1689-4981-9f66-727b0b57c8e2"/>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GenerationTime" minOccurs="0"/>
                <xsd:element ref="ns2:MediaServiceEventHashCode" minOccurs="0"/>
                <xsd:element ref="ns2:MediaServiceOCR" minOccurs="0"/>
                <xsd:element ref="ns2:MediaServiceAutoKeyPoints" minOccurs="0"/>
                <xsd:element ref="ns2:MediaServiceKeyPoints" minOccurs="0"/>
                <xsd:element ref="ns3:SharedWithUsers" minOccurs="0"/>
                <xsd:element ref="ns3:SharedWithDetails" minOccurs="0"/>
                <xsd:element ref="ns2:MediaServiceLocation" minOccurs="0"/>
                <xsd:element ref="ns2:MediaLengthInSeconds" minOccurs="0"/>
                <xsd:element ref="ns2:lcf76f155ced4ddcb4097134ff3c332f" minOccurs="0"/>
                <xsd:element ref="ns3: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6861dfd-4953-45fb-8660-fadfe0dbb7d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internalName="MediaServiceKeyPoints" ma:readOnly="true">
      <xsd:simpleType>
        <xsd:restriction base="dms:Note">
          <xsd:maxLength value="255"/>
        </xsd:restriction>
      </xsd:simpleType>
    </xsd:element>
    <xsd:element name="MediaServiceLocation" ma:index="19" nillable="true" ma:displayName="Location" ma:internalName="MediaServiceLocation" ma:readOnly="true">
      <xsd:simpleType>
        <xsd:restriction base="dms:Text"/>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Marcações de imagem" ma:readOnly="false" ma:fieldId="{5cf76f15-5ced-4ddc-b409-7134ff3c332f}" ma:taxonomyMulti="true" ma:sspId="304c866b-9ba9-4a57-b44b-da9453c287da"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061d7ba1-1689-4981-9f66-727b0b57c8e2" elementFormDefault="qualified">
    <xsd:import namespace="http://schemas.microsoft.com/office/2006/documentManagement/types"/>
    <xsd:import namespace="http://schemas.microsoft.com/office/infopath/2007/PartnerControls"/>
    <xsd:element name="SharedWithUsers" ma:index="17" nillable="true" ma:displayName="Compartilhado com"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Detalhes de Compartilhado Com" ma:internalName="SharedWithDetails" ma:readOnly="true">
      <xsd:simpleType>
        <xsd:restriction base="dms:Note">
          <xsd:maxLength value="255"/>
        </xsd:restriction>
      </xsd:simpleType>
    </xsd:element>
    <xsd:element name="TaxCatchAll" ma:index="23" nillable="true" ma:displayName="Taxonomy Catch All Column" ma:hidden="true" ma:list="{120d6380-1b46-4da6-b80c-5a80c3759a31}" ma:internalName="TaxCatchAll" ma:showField="CatchAllData" ma:web="061d7ba1-1689-4981-9f66-727b0b57c8e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ú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4A40F823-2F41-4E18-8B3A-5EE0514050A7}">
  <ds:schemaRefs>
    <ds:schemaRef ds:uri="http://schemas.microsoft.com/office/2006/metadata/properties"/>
    <ds:schemaRef ds:uri="http://schemas.microsoft.com/office/infopath/2007/PartnerControls"/>
    <ds:schemaRef ds:uri="e6861dfd-4953-45fb-8660-fadfe0dbb7dd"/>
    <ds:schemaRef ds:uri="061d7ba1-1689-4981-9f66-727b0b57c8e2"/>
  </ds:schemaRefs>
</ds:datastoreItem>
</file>

<file path=customXml/itemProps2.xml><?xml version="1.0" encoding="utf-8"?>
<ds:datastoreItem xmlns:ds="http://schemas.openxmlformats.org/officeDocument/2006/customXml" ds:itemID="{DB9C2734-48E2-4C18-9CB1-19E3F7EFFC6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6861dfd-4953-45fb-8660-fadfe0dbb7dd"/>
    <ds:schemaRef ds:uri="061d7ba1-1689-4981-9f66-727b0b57c8e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3F6082C4-7A7C-40EC-A0A9-0AB1A2D30BBC}">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3</vt:i4>
      </vt:variant>
    </vt:vector>
  </HeadingPairs>
  <TitlesOfParts>
    <vt:vector size="3" baseType="lpstr">
      <vt:lpstr>CUSTO (COM VALORES)</vt:lpstr>
      <vt:lpstr>Cronograma FF (COM VALORES)</vt:lpstr>
      <vt:lpstr>COMPOSIÇÃO</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Matheus de Cezaro Menegatti</dc:creator>
  <cp:lastModifiedBy>VICENTE DE SOUSA PARENTE</cp:lastModifiedBy>
  <cp:lastPrinted>2023-05-24T18:19:04Z</cp:lastPrinted>
  <dcterms:created xsi:type="dcterms:W3CDTF">2023-03-20T18:27:36Z</dcterms:created>
  <dcterms:modified xsi:type="dcterms:W3CDTF">2023-05-24T18:19:28Z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0x01010039BF5EEE516C244DA01B1F77DB18A740</vt:lpwstr>
  </property>
  <property fmtid="{D5CDD505-2E9C-101B-9397-08002B2CF9AE}" pid="3" name="MediaServiceImageTags">
    <vt:lpwstr/>
  </property>
</Properties>
</file>